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Taurus\Desktop\"/>
    </mc:Choice>
  </mc:AlternateContent>
  <xr:revisionPtr revIDLastSave="0" documentId="13_ncr:1_{897BC937-4948-45E9-9064-559889EAEAAA}" xr6:coauthVersionLast="47" xr6:coauthVersionMax="47" xr10:uidLastSave="{00000000-0000-0000-0000-000000000000}"/>
  <bookViews>
    <workbookView xWindow="-28910" yWindow="30" windowWidth="29020" windowHeight="15820" tabRatio="695" activeTab="3" xr2:uid="{00000000-000D-0000-FFFF-FFFF00000000}"/>
  </bookViews>
  <sheets>
    <sheet name="Rezerva" sheetId="10" r:id="rId1"/>
    <sheet name="Výdaje" sheetId="4" r:id="rId2"/>
    <sheet name="Příjmy" sheetId="5" r:id="rId3"/>
    <sheet name="Volný kapitál" sheetId="3" r:id="rId4"/>
    <sheet name="Majetek" sheetId="8" r:id="rId5"/>
    <sheet name="Aktiva" sheetId="1" r:id="rId6"/>
    <sheet name="PORTFOLIO" sheetId="11" r:id="rId7"/>
  </sheets>
  <definedNames>
    <definedName name="_xlchart.v1.0" hidden="1">Výdaje!$A$2:$A$37</definedName>
    <definedName name="_xlchart.v1.1" hidden="1">Výdaje!$B$2:$B$37</definedName>
    <definedName name="_xlchart.v1.2" hidden="1">Příjmy!$A$2:$A$14</definedName>
    <definedName name="_xlchart.v1.3" hidden="1">Příjmy!$B$2:$B$14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7" i="5" l="1"/>
  <c r="S31" i="4"/>
  <c r="D140" i="1"/>
  <c r="C140" i="1"/>
  <c r="C5" i="1"/>
  <c r="C120" i="1" s="1"/>
  <c r="C4" i="1"/>
  <c r="C119" i="1" s="1"/>
  <c r="I126" i="1"/>
  <c r="B120" i="1" s="1"/>
  <c r="I125" i="1"/>
  <c r="I124" i="1"/>
  <c r="B119" i="1" s="1"/>
  <c r="C139" i="1"/>
  <c r="B52" i="1"/>
  <c r="B51" i="1"/>
  <c r="Q34" i="5"/>
  <c r="Q19" i="5"/>
  <c r="Q57" i="4"/>
  <c r="Q42" i="4"/>
  <c r="B83" i="1"/>
  <c r="O94" i="1"/>
  <c r="B84" i="1" s="1"/>
  <c r="D10" i="10"/>
  <c r="D9" i="10"/>
  <c r="B46" i="5" l="1"/>
  <c r="B69" i="4"/>
  <c r="M93" i="1"/>
  <c r="J94" i="1" s="1"/>
  <c r="B98" i="1"/>
  <c r="H45" i="1"/>
  <c r="F42" i="1"/>
  <c r="E73" i="1"/>
  <c r="D6" i="10"/>
  <c r="D3" i="10"/>
  <c r="D2" i="10"/>
  <c r="B31" i="1"/>
  <c r="E35" i="1"/>
  <c r="B30" i="1" s="1"/>
  <c r="B8" i="3"/>
  <c r="G10" i="11" s="1"/>
  <c r="E48" i="1"/>
  <c r="E110" i="1"/>
  <c r="C102" i="1"/>
  <c r="B97" i="1" s="1"/>
  <c r="D15" i="10"/>
  <c r="D14" i="10"/>
  <c r="D20" i="10"/>
  <c r="D19" i="10"/>
  <c r="D13" i="10"/>
  <c r="D18" i="10"/>
  <c r="C89" i="1" l="1"/>
  <c r="C94" i="1"/>
  <c r="G89" i="1"/>
  <c r="K94" i="1"/>
  <c r="H89" i="1"/>
  <c r="M89" i="1"/>
  <c r="I89" i="1"/>
  <c r="D94" i="1"/>
  <c r="D89" i="1"/>
  <c r="L89" i="1"/>
  <c r="G94" i="1"/>
  <c r="H94" i="1"/>
  <c r="E89" i="1"/>
  <c r="K89" i="1"/>
  <c r="F89" i="1"/>
  <c r="J89" i="1"/>
  <c r="N89" i="1"/>
  <c r="E94" i="1"/>
  <c r="I94" i="1"/>
  <c r="L94" i="1"/>
  <c r="F94" i="1"/>
  <c r="B21" i="10" l="1"/>
  <c r="B106" i="1"/>
  <c r="D15" i="8"/>
  <c r="G2" i="11" s="1"/>
  <c r="B15" i="8"/>
  <c r="B105" i="1"/>
  <c r="B70" i="1"/>
  <c r="B39" i="1"/>
  <c r="B38" i="4"/>
  <c r="B22" i="10" s="1"/>
  <c r="F9" i="10" l="1"/>
  <c r="F10" i="10"/>
  <c r="G9" i="10" s="1"/>
  <c r="F14" i="10"/>
  <c r="F19" i="10"/>
  <c r="F20" i="10"/>
  <c r="F2" i="10"/>
  <c r="B16" i="11"/>
  <c r="F13" i="10"/>
  <c r="F6" i="10"/>
  <c r="G6" i="10" s="1"/>
  <c r="B23" i="10"/>
  <c r="F3" i="10"/>
  <c r="F15" i="10"/>
  <c r="F18" i="10"/>
  <c r="B77" i="1"/>
  <c r="B63" i="1"/>
  <c r="B31" i="5"/>
  <c r="G16" i="11" s="1"/>
  <c r="B54" i="4"/>
  <c r="D16" i="11" s="1"/>
  <c r="D209" i="4"/>
  <c r="B76" i="1"/>
  <c r="B62" i="1"/>
  <c r="B15" i="5"/>
  <c r="C198" i="5" s="1"/>
  <c r="G2" i="10" l="1"/>
  <c r="G18" i="10"/>
  <c r="G13" i="10"/>
  <c r="C114" i="1"/>
  <c r="C197" i="5"/>
  <c r="C202" i="5"/>
  <c r="C201" i="5"/>
  <c r="C200" i="5"/>
  <c r="C199" i="5"/>
  <c r="D213" i="4"/>
  <c r="D222" i="4"/>
  <c r="D233" i="4"/>
  <c r="D216" i="4"/>
  <c r="D225" i="4"/>
  <c r="D230" i="4"/>
  <c r="D221" i="4"/>
  <c r="D212" i="4"/>
  <c r="D229" i="4"/>
  <c r="D220" i="4"/>
  <c r="D211" i="4"/>
  <c r="D234" i="4"/>
  <c r="D226" i="4"/>
  <c r="D217" i="4"/>
  <c r="D208" i="4"/>
  <c r="D232" i="4"/>
  <c r="D228" i="4"/>
  <c r="D224" i="4"/>
  <c r="D219" i="4"/>
  <c r="D215" i="4"/>
  <c r="D210" i="4"/>
  <c r="D207" i="4"/>
  <c r="D231" i="4"/>
  <c r="D227" i="4"/>
  <c r="D223" i="4"/>
  <c r="D218" i="4"/>
  <c r="D214" i="4"/>
  <c r="J16" i="11" l="1"/>
  <c r="P16" i="11" s="1"/>
  <c r="E8" i="3" s="1"/>
  <c r="C98" i="1"/>
  <c r="D138" i="1" s="1"/>
  <c r="C106" i="1"/>
  <c r="D141" i="1" s="1"/>
  <c r="C31" i="1"/>
  <c r="D131" i="1" s="1"/>
  <c r="C84" i="1"/>
  <c r="D137" i="1" s="1"/>
  <c r="C52" i="1"/>
  <c r="D133" i="1" s="1"/>
  <c r="C39" i="1"/>
  <c r="D132" i="1" s="1"/>
  <c r="C70" i="1"/>
  <c r="D135" i="1" s="1"/>
  <c r="C63" i="1"/>
  <c r="D134" i="1" s="1"/>
  <c r="C77" i="1"/>
  <c r="D136" i="1" s="1"/>
  <c r="B38" i="1" l="1"/>
  <c r="B69" i="1" l="1"/>
  <c r="C113" i="1" s="1"/>
  <c r="C62" i="1" l="1"/>
  <c r="C134" i="1" s="1"/>
  <c r="C97" i="1"/>
  <c r="C83" i="1"/>
  <c r="C69" i="1"/>
  <c r="C135" i="1" s="1"/>
  <c r="C105" i="1"/>
  <c r="C38" i="1"/>
  <c r="C132" i="1" s="1"/>
  <c r="C51" i="1"/>
  <c r="C133" i="1" s="1"/>
  <c r="C138" i="1"/>
  <c r="C76" i="1"/>
  <c r="C136" i="1" s="1"/>
  <c r="C30" i="1"/>
  <c r="C131" i="1" s="1"/>
  <c r="C141" i="1" l="1"/>
  <c r="D1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Taurus</author>
  </authors>
  <commentList>
    <comment ref="D1" authorId="0" shapeId="0" xr:uid="{4D9EFC27-8B6E-476A-BDD5-1BB4A8D39582}">
      <text>
        <r>
          <rPr>
            <sz val="9"/>
            <color indexed="81"/>
            <rFont val="Tahoma"/>
            <family val="2"/>
            <charset val="238"/>
          </rPr>
          <t>Do těchto tučně ohraničených buněk nezasahovat, mají na sobě vzoreček a čerpají data z tabulky Kurzy.</t>
        </r>
      </text>
    </comment>
    <comment ref="R2" authorId="0" shapeId="0" xr:uid="{E6F7F473-29EE-4B99-BA8D-EE11205108C5}">
      <text>
        <r>
          <rPr>
            <sz val="9"/>
            <color indexed="81"/>
            <rFont val="Tahoma"/>
            <family val="2"/>
            <charset val="238"/>
          </rPr>
          <t xml:space="preserve">Každý měsíc je potřeba manuálně aktualizovat. </t>
        </r>
      </text>
    </comment>
    <comment ref="B21" authorId="0" shapeId="0" xr:uid="{8379EA51-58EB-4517-BF90-9D7FBA7C0600}">
      <text>
        <r>
          <rPr>
            <sz val="9"/>
            <color indexed="81"/>
            <rFont val="Tahoma"/>
            <family val="2"/>
            <charset val="238"/>
          </rPr>
          <t>Aktuální hodnota rezervy.</t>
        </r>
      </text>
    </comment>
    <comment ref="B22" authorId="0" shapeId="0" xr:uid="{2030C463-418D-4E24-822F-CE3338E000CD}">
      <text>
        <r>
          <rPr>
            <sz val="9"/>
            <color indexed="81"/>
            <rFont val="Tahoma"/>
            <family val="2"/>
            <charset val="238"/>
          </rPr>
          <t>Ideální hodnota rezervy.</t>
        </r>
      </text>
    </comment>
    <comment ref="C22" authorId="0" shapeId="0" xr:uid="{81A1FF87-D137-4E95-A7BC-039EFBFD46CD}">
      <text>
        <r>
          <rPr>
            <sz val="9"/>
            <color indexed="81"/>
            <rFont val="Tahoma"/>
            <family val="2"/>
            <charset val="238"/>
          </rPr>
          <t>Násobek ZBYTNÝCH výdajů.</t>
        </r>
      </text>
    </comment>
    <comment ref="B23" authorId="0" shapeId="0" xr:uid="{5BA0D354-A239-4CD1-8BEB-D6927540B446}">
      <text>
        <r>
          <rPr>
            <sz val="9"/>
            <color indexed="81"/>
            <rFont val="Tahoma"/>
            <family val="2"/>
            <charset val="238"/>
          </rPr>
          <t>Přebytek (zeleně) / nedostatek (červeně) prostředků v rezervě.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Taurus</author>
  </authors>
  <commentList>
    <comment ref="Q42" authorId="0" shapeId="0" xr:uid="{3E17043A-2F46-43E1-9B4A-6801E196BEE4}">
      <text>
        <r>
          <rPr>
            <sz val="9"/>
            <color indexed="81"/>
            <rFont val="Tahoma"/>
            <family val="2"/>
            <charset val="238"/>
          </rPr>
          <t>Průměrný měsíční výdaj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Taurus</author>
  </authors>
  <commentList>
    <comment ref="Q19" authorId="0" shapeId="0" xr:uid="{9939E910-DD88-4ACA-9E5B-87D4289C44DF}">
      <text>
        <r>
          <rPr>
            <sz val="9"/>
            <color indexed="81"/>
            <rFont val="Tahoma"/>
            <family val="2"/>
            <charset val="238"/>
          </rPr>
          <t>Průměrný měsíční příjem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Taurus</author>
  </authors>
  <commentList>
    <comment ref="E8" authorId="0" shapeId="0" xr:uid="{0013E29A-BC7A-425A-B71E-255BA75A7166}">
      <text>
        <r>
          <rPr>
            <sz val="9"/>
            <color indexed="81"/>
            <rFont val="Tahoma"/>
            <family val="2"/>
            <charset val="238"/>
          </rPr>
          <t>Poměr vůči celému portfoliu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Taurus</author>
  </authors>
  <commentList>
    <comment ref="C4" authorId="0" shapeId="0" xr:uid="{4B59310E-0CC7-46F7-B901-6FBC41BFC0CA}">
      <text>
        <r>
          <rPr>
            <sz val="9"/>
            <color indexed="81"/>
            <rFont val="Tahoma"/>
            <family val="2"/>
            <charset val="238"/>
          </rPr>
          <t>Do těchto buněk nezasahovat, mají na sobě vzoreček.</t>
        </r>
      </text>
    </comment>
    <comment ref="C5" authorId="0" shapeId="0" xr:uid="{FFF1E0F0-F12F-4338-80D6-9A7FEF330E85}">
      <text>
        <r>
          <rPr>
            <sz val="9"/>
            <color indexed="81"/>
            <rFont val="Tahoma"/>
            <family val="2"/>
            <charset val="238"/>
          </rPr>
          <t>Do těchto buněk nezasahovat, mají na sobě vzoreček.</t>
        </r>
      </text>
    </comment>
    <comment ref="N8" authorId="0" shapeId="0" xr:uid="{ECB69871-E9D1-4928-984C-59FB17F3D888}">
      <text>
        <r>
          <rPr>
            <sz val="9"/>
            <color indexed="81"/>
            <rFont val="Tahoma"/>
            <family val="2"/>
            <charset val="238"/>
          </rPr>
          <t>Každý měsíc zaznamenat konečný stav celkové hodnoty.</t>
        </r>
      </text>
    </comment>
    <comment ref="B30" authorId="0" shapeId="0" xr:uid="{4BFEA660-A747-47CD-BA18-A4B62AE741C4}">
      <text>
        <r>
          <rPr>
            <sz val="9"/>
            <color indexed="81"/>
            <rFont val="Tahoma"/>
            <family val="2"/>
            <charset val="238"/>
          </rPr>
          <t>Do těchto buněk nezasahovat, mají na sobě vzoreček.</t>
        </r>
      </text>
    </comment>
    <comment ref="C30" authorId="0" shapeId="0" xr:uid="{6AC5A36B-BFB2-42C2-AA15-4E1216E9F539}">
      <text>
        <r>
          <rPr>
            <sz val="9"/>
            <color indexed="81"/>
            <rFont val="Tahoma"/>
            <family val="2"/>
            <charset val="238"/>
          </rPr>
          <t>Do těchto buněk nezasahovat, mají na sobě vzoreček.</t>
        </r>
      </text>
    </comment>
    <comment ref="B31" authorId="0" shapeId="0" xr:uid="{FB52560D-B12C-4968-9787-10BA79D940B7}">
      <text>
        <r>
          <rPr>
            <sz val="9"/>
            <color indexed="81"/>
            <rFont val="Tahoma"/>
            <family val="2"/>
            <charset val="238"/>
          </rPr>
          <t>Do těchto buněk nezasahovat, mají na sobě vzoreček.</t>
        </r>
      </text>
    </comment>
    <comment ref="C31" authorId="0" shapeId="0" xr:uid="{0B9001AD-AF96-44AE-BF0D-22CC9C13CF07}">
      <text>
        <r>
          <rPr>
            <sz val="9"/>
            <color indexed="81"/>
            <rFont val="Tahoma"/>
            <family val="2"/>
            <charset val="238"/>
          </rPr>
          <t>Do těchto buněk nezasahovat, mají na sobě vzoreček.</t>
        </r>
      </text>
    </comment>
    <comment ref="C34" authorId="0" shapeId="0" xr:uid="{3B9BD858-9444-452B-B207-D04D86F88C93}">
      <text>
        <r>
          <rPr>
            <sz val="9"/>
            <color indexed="81"/>
            <rFont val="Tahoma"/>
            <family val="2"/>
            <charset val="238"/>
          </rPr>
          <t>Zde zapisovat POČET.</t>
        </r>
      </text>
    </comment>
    <comment ref="E35" authorId="0" shapeId="0" xr:uid="{F258902C-6254-4A63-9DED-3618E5503A1D}">
      <text>
        <r>
          <rPr>
            <sz val="9"/>
            <color indexed="81"/>
            <rFont val="Tahoma"/>
            <family val="2"/>
            <charset val="238"/>
          </rPr>
          <t>Zde zapisovat VKLAD.</t>
        </r>
      </text>
    </comment>
    <comment ref="F35" authorId="0" shapeId="0" xr:uid="{A75822F3-C0E9-4F35-BA53-B7A9DB5D6B23}">
      <text>
        <r>
          <rPr>
            <sz val="9"/>
            <color indexed="81"/>
            <rFont val="Tahoma"/>
            <family val="2"/>
            <charset val="238"/>
          </rPr>
          <t>Zde zapisovat VYBRANÝ ZISK.</t>
        </r>
      </text>
    </comment>
    <comment ref="G35" authorId="0" shapeId="0" xr:uid="{EF7871EB-4F9A-4D8C-95F8-F5CBEF86BE0E}">
      <text>
        <r>
          <rPr>
            <sz val="9"/>
            <color indexed="81"/>
            <rFont val="Tahoma"/>
            <family val="2"/>
            <charset val="238"/>
          </rPr>
          <t>Zde zapisovat AKTUÁLNÍ HODNOTU.</t>
        </r>
      </text>
    </comment>
    <comment ref="M94" authorId="0" shapeId="0" xr:uid="{911EF5B0-3D1D-44BF-BB23-79CA378FB088}">
      <text>
        <r>
          <rPr>
            <sz val="9"/>
            <color indexed="81"/>
            <rFont val="Tahoma"/>
            <family val="2"/>
            <charset val="238"/>
          </rPr>
          <t>Skutečný vklad v CZK.</t>
        </r>
      </text>
    </comment>
    <comment ref="B131" authorId="0" shapeId="0" xr:uid="{7B421BEC-F2F4-4B04-85A4-8B976FD6E710}">
      <text>
        <r>
          <rPr>
            <sz val="9"/>
            <color indexed="81"/>
            <rFont val="Tahoma"/>
            <family val="2"/>
            <charset val="238"/>
          </rPr>
          <t>Do žádných z těchto buněk nezasahovat, mají na sobě vzoreček.</t>
        </r>
      </text>
    </comment>
  </commentList>
</comments>
</file>

<file path=xl/sharedStrings.xml><?xml version="1.0" encoding="utf-8"?>
<sst xmlns="http://schemas.openxmlformats.org/spreadsheetml/2006/main" count="301" uniqueCount="182">
  <si>
    <t>BTC</t>
  </si>
  <si>
    <t>DOMOV</t>
  </si>
  <si>
    <t>SKRÝŠ</t>
  </si>
  <si>
    <t>HOTOVOST</t>
  </si>
  <si>
    <t>EUR</t>
  </si>
  <si>
    <t>USD</t>
  </si>
  <si>
    <t>CZK</t>
  </si>
  <si>
    <t>PŮJČKA 1</t>
  </si>
  <si>
    <t>úrok p.a.</t>
  </si>
  <si>
    <t>PŮJČKA 2</t>
  </si>
  <si>
    <t>VÝDAJE</t>
  </si>
  <si>
    <t>PŘÍJMY</t>
  </si>
  <si>
    <t>REZERVA</t>
  </si>
  <si>
    <t xml:space="preserve"> </t>
  </si>
  <si>
    <t>VOLNÝ KAPITÁL</t>
  </si>
  <si>
    <t>HODNOTA</t>
  </si>
  <si>
    <t>úklid</t>
  </si>
  <si>
    <t>paušál telefon</t>
  </si>
  <si>
    <t>Revolut Metal</t>
  </si>
  <si>
    <t>benzín</t>
  </si>
  <si>
    <t>provoz auto</t>
  </si>
  <si>
    <t>KONTOKORENT</t>
  </si>
  <si>
    <t>STAVÍM Z KOVŮ</t>
  </si>
  <si>
    <t>GEMBLÍM NA MOBILU</t>
  </si>
  <si>
    <t>ZACHRAŇUJI PLANETU</t>
  </si>
  <si>
    <t>RUBU VE ŠTOLE</t>
  </si>
  <si>
    <t>CTÍM STÁŘÍ</t>
  </si>
  <si>
    <t>PERU PENÍZE</t>
  </si>
  <si>
    <t>MĚSÍČNÍ VÝDAJE</t>
  </si>
  <si>
    <t>ROČNÍ VÝDAJE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</si>
  <si>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</si>
  <si>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</si>
  <si>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</si>
  <si>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</si>
  <si>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</si>
  <si>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</si>
  <si>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</si>
  <si>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</si>
  <si>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</si>
  <si>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</si>
  <si>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</si>
  <si>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</si>
  <si>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ROČNÍ PŘÍJMY</t>
  </si>
  <si>
    <t>MĚSÍČNÍ PŘÍJMY</t>
  </si>
  <si>
    <t>CELKOVÝ VKLAD</t>
  </si>
  <si>
    <t>CELKOVÁ HODNOTA</t>
  </si>
  <si>
    <t>VKLADY</t>
  </si>
  <si>
    <t>1. STAVÍM Z KOVŮ</t>
  </si>
  <si>
    <t>2. GEMBLÍM NA MOBILU</t>
  </si>
  <si>
    <t>*zdroj pro graf nahoře</t>
  </si>
  <si>
    <t>splátka auto</t>
  </si>
  <si>
    <t>pojištění dům</t>
  </si>
  <si>
    <t>zabezpečení Jablotron</t>
  </si>
  <si>
    <t>poplatek psi</t>
  </si>
  <si>
    <t>Revolut</t>
  </si>
  <si>
    <t>silniční daň</t>
  </si>
  <si>
    <t>REVOLUT</t>
  </si>
  <si>
    <t>MAJETEK</t>
  </si>
  <si>
    <t>televize</t>
  </si>
  <si>
    <t>BONDORA</t>
  </si>
  <si>
    <t>telefon 1</t>
  </si>
  <si>
    <t>půjčka 1</t>
  </si>
  <si>
    <t xml:space="preserve">dům </t>
  </si>
  <si>
    <t>telefon 2</t>
  </si>
  <si>
    <t>notebook 1</t>
  </si>
  <si>
    <t>notebook 2</t>
  </si>
  <si>
    <t>nákup</t>
  </si>
  <si>
    <t>prodej</t>
  </si>
  <si>
    <t>mzda</t>
  </si>
  <si>
    <t>3. RUBU VE ŠTOLE</t>
  </si>
  <si>
    <t>4. CTÍM STÁŘÍ</t>
  </si>
  <si>
    <t>5. PERU PENÍZE</t>
  </si>
  <si>
    <t>6. ZACHRAŇUJI PLANETU</t>
  </si>
  <si>
    <t>hodinky</t>
  </si>
  <si>
    <t>kabelka</t>
  </si>
  <si>
    <t>půjčka 2</t>
  </si>
  <si>
    <t>BANKA</t>
  </si>
  <si>
    <t>KURZY</t>
  </si>
  <si>
    <t>brigáda</t>
  </si>
  <si>
    <t>pojištění byt</t>
  </si>
  <si>
    <t>daň z nemovitosti byt</t>
  </si>
  <si>
    <t>pojištění odpovědnosti</t>
  </si>
  <si>
    <t>HYPOTÉKA</t>
  </si>
  <si>
    <t>pronájem byt</t>
  </si>
  <si>
    <t>piano</t>
  </si>
  <si>
    <t>auto 1</t>
  </si>
  <si>
    <t>auto 2</t>
  </si>
  <si>
    <t>AKTIVA</t>
  </si>
  <si>
    <t>KUPUJI ODPUSTKY</t>
  </si>
  <si>
    <t>ZAKLÁDÁM POŽÁR</t>
  </si>
  <si>
    <t>akcie</t>
  </si>
  <si>
    <t>počet</t>
  </si>
  <si>
    <t>7. ZAKLÁDÁM POŽÁR</t>
  </si>
  <si>
    <t>pravidelné platby</t>
  </si>
  <si>
    <t>0</t>
  </si>
  <si>
    <t>podpora</t>
  </si>
  <si>
    <t>8. PONZIJKO</t>
  </si>
  <si>
    <t>internet</t>
  </si>
  <si>
    <t>oblečení</t>
  </si>
  <si>
    <t>pojištění auto</t>
  </si>
  <si>
    <t>sociální pojištění</t>
  </si>
  <si>
    <t>zdravotní pojištění</t>
  </si>
  <si>
    <t>životní pojištění</t>
  </si>
  <si>
    <t>Bondora</t>
  </si>
  <si>
    <t>rok</t>
  </si>
  <si>
    <t>od</t>
  </si>
  <si>
    <t>do</t>
  </si>
  <si>
    <t>XAG</t>
  </si>
  <si>
    <t>XAU</t>
  </si>
  <si>
    <t>CO2IN</t>
  </si>
  <si>
    <t>kryptoměny</t>
  </si>
  <si>
    <t>komodity</t>
  </si>
  <si>
    <t>kg</t>
  </si>
  <si>
    <t>ks</t>
  </si>
  <si>
    <t>asic (TH/s)</t>
  </si>
  <si>
    <t>trezor 2</t>
  </si>
  <si>
    <t>trezor 1</t>
  </si>
  <si>
    <t>CHF</t>
  </si>
  <si>
    <t>AG</t>
  </si>
  <si>
    <t>AU</t>
  </si>
  <si>
    <t>počet včelstev</t>
  </si>
  <si>
    <t>úrok kontokorent</t>
  </si>
  <si>
    <t>dar Klokánek</t>
  </si>
  <si>
    <t>dar Domácí anděl</t>
  </si>
  <si>
    <t>prádlomatkiosky</t>
  </si>
  <si>
    <t>VPN + Protonmail</t>
  </si>
  <si>
    <t>Degiro</t>
  </si>
  <si>
    <t>splátka půjčky 2</t>
  </si>
  <si>
    <t>splátka půjčky 1</t>
  </si>
  <si>
    <t>jídlo restaurace</t>
  </si>
  <si>
    <t>jídlo obchod</t>
  </si>
  <si>
    <t>sekačka</t>
  </si>
  <si>
    <t>evakuační zavazadlo</t>
  </si>
  <si>
    <t>věci domácnost</t>
  </si>
  <si>
    <t>nájem / hypotéka</t>
  </si>
  <si>
    <t>Netflix</t>
  </si>
  <si>
    <t>Spotify</t>
  </si>
  <si>
    <t>autobus + vlak + MHD</t>
  </si>
  <si>
    <t>O2 + poplatek TV</t>
  </si>
  <si>
    <t>popelnice</t>
  </si>
  <si>
    <t>těžba BTC</t>
  </si>
  <si>
    <t>prodej zeleniny</t>
  </si>
  <si>
    <t>spořící účet</t>
  </si>
  <si>
    <t>Fio</t>
  </si>
  <si>
    <t>SOSÁM STÁT</t>
  </si>
  <si>
    <t>PORTFOLIO</t>
  </si>
  <si>
    <t>9. KUPUJI ODPUSTKY</t>
  </si>
  <si>
    <t>EXPANZE</t>
  </si>
  <si>
    <t>těžba KAS</t>
  </si>
  <si>
    <t>elektřina + plyn + voda</t>
  </si>
  <si>
    <t>DĚDICTVÍ</t>
  </si>
  <si>
    <t>stříbro</t>
  </si>
  <si>
    <t>zlato</t>
  </si>
  <si>
    <t>Technologie</t>
  </si>
  <si>
    <t>Telekomunikace</t>
  </si>
  <si>
    <t>Zdravotní péče</t>
  </si>
  <si>
    <t>Finanční služby</t>
  </si>
  <si>
    <t>Spotřební zboží</t>
  </si>
  <si>
    <t>Spotřební zboží a služby</t>
  </si>
  <si>
    <t>%</t>
  </si>
  <si>
    <t>Průmysl</t>
  </si>
  <si>
    <t>Veřejné služby</t>
  </si>
  <si>
    <t>Nemovitosti</t>
  </si>
  <si>
    <t>Energie</t>
  </si>
  <si>
    <t>Základní materiál</t>
  </si>
  <si>
    <t>absinth; stříbro; zlato; nemovitost; BTC; hodinky</t>
  </si>
  <si>
    <t xml:space="preserve">Kryšpín: </t>
  </si>
  <si>
    <t>Bětka</t>
  </si>
  <si>
    <t>Chrudoš</t>
  </si>
  <si>
    <t>PALETY</t>
  </si>
  <si>
    <t>ručení</t>
  </si>
  <si>
    <t>NEMOVITOST</t>
  </si>
  <si>
    <t>10. NEMOVITOST</t>
  </si>
  <si>
    <t>Obrazy / sochy</t>
  </si>
  <si>
    <t>Bankovky</t>
  </si>
  <si>
    <t>Hodinky</t>
  </si>
  <si>
    <t>Absinty</t>
  </si>
  <si>
    <t>Šperky</t>
  </si>
  <si>
    <t>Předměty</t>
  </si>
  <si>
    <t>SBĚRATELSTVÍ</t>
  </si>
  <si>
    <t>11. SBĚRATELSTVÍ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</si>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</sst>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&quot;[$Kč-405]"/>
    <numFmt numFmtId="165" formatCode="dd&quot;.&quot;mm&quot;.&quot;yyyy"/>
    <numFmt numFmtId="166" formatCode="#,##0&quot; &quot;[$Kč-405];[Red]&quot;-&quot;#,##0&quot; &quot;[$Kč-405]"/>
    <numFmt numFmtId="167" formatCode="#,##0\ &quot;Kč&quot;"/>
    <numFmt numFmtId="168" formatCode="0.000%"/>
    <numFmt numFmtId="169" formatCode="#,##0.00000000"/>
  </numFmts>
  <fonts count="50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sz val="1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theme="0"/>
      <name val="Calibri"/>
      <family val="2"/>
      <charset val="238"/>
      <scheme val="minor"/>
    </font>
    <font>
      <sz val="12"/>
      <color theme="7"/>
      <name val="Calibri"/>
      <family val="2"/>
      <scheme val="minor"/>
    </font>
    <font>
      <sz val="12"/>
      <color rgb="FF92D05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7030A0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sz val="9"/>
      <color rgb="FF7030A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00B0F0"/>
      <name val="Times New Roman"/>
      <family val="1"/>
      <charset val="238"/>
    </font>
    <font>
      <sz val="11"/>
      <color rgb="FF00B0F0"/>
      <name val="Times New Roman"/>
      <family val="1"/>
      <charset val="238"/>
    </font>
    <font>
      <sz val="12"/>
      <color rgb="FFFFFFFF"/>
      <name val="Times New Roman"/>
      <family val="1"/>
      <charset val="238"/>
    </font>
    <font>
      <i/>
      <sz val="11"/>
      <color rgb="FF00B050"/>
      <name val="Times New Roman"/>
      <family val="1"/>
      <charset val="238"/>
    </font>
    <font>
      <u/>
      <sz val="11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i/>
      <sz val="11"/>
      <color rgb="FF7030A0"/>
      <name val="Times New Roman"/>
      <family val="1"/>
      <charset val="238"/>
    </font>
    <font>
      <u/>
      <sz val="11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8"/>
      <color rgb="FF7030A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rgb="FF92D050"/>
      <name val="Times New Roman"/>
      <family val="1"/>
      <charset val="238"/>
    </font>
    <font>
      <b/>
      <sz val="11"/>
      <color rgb="FF92D050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7"/>
      <name val="Times New Roman"/>
      <family val="1"/>
      <charset val="238"/>
    </font>
    <font>
      <b/>
      <sz val="11"/>
      <color theme="7"/>
      <name val="Times New Roman"/>
      <family val="1"/>
      <charset val="238"/>
    </font>
    <font>
      <b/>
      <u/>
      <sz val="11"/>
      <color theme="0"/>
      <name val="Times New Roman"/>
      <family val="1"/>
      <charset val="238"/>
    </font>
    <font>
      <b/>
      <sz val="11"/>
      <color rgb="FF7030A0"/>
      <name val="Times New Roman"/>
      <family val="1"/>
      <charset val="238"/>
    </font>
    <font>
      <i/>
      <sz val="11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7030A0"/>
        <bgColor rgb="FF7030A0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7D31"/>
        <bgColor rgb="FFED7D31"/>
      </patternFill>
    </fill>
    <fill>
      <patternFill patternType="solid">
        <fgColor rgb="FF92D050"/>
        <bgColor rgb="FFA9D08E"/>
      </patternFill>
    </fill>
    <fill>
      <patternFill patternType="solid">
        <fgColor rgb="FF00B050"/>
        <bgColor rgb="FF00B05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rgb="FFFFFF00"/>
      </patternFill>
    </fill>
    <fill>
      <patternFill patternType="solid">
        <fgColor theme="1"/>
        <bgColor rgb="FFFFFF00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rgb="FFED7D31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00B050"/>
      </patternFill>
    </fill>
  </fills>
  <borders count="9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0000"/>
      </bottom>
      <diagonal/>
    </border>
    <border>
      <left style="thin">
        <color rgb="FF00B05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/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/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00B050"/>
      </left>
      <right style="thin">
        <color rgb="FF7030A0"/>
      </right>
      <top style="thin">
        <color rgb="FF00B050"/>
      </top>
      <bottom style="thin">
        <color rgb="FF00B05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B050"/>
      </left>
      <right style="thin">
        <color rgb="FF00B050"/>
      </right>
      <top style="thin">
        <color rgb="FFFF0000"/>
      </top>
      <bottom style="thin">
        <color rgb="FF00B05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27" fillId="0" borderId="0" applyFont="0" applyFill="0" applyBorder="0" applyAlignment="0" applyProtection="0"/>
  </cellStyleXfs>
  <cellXfs count="32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9" fillId="14" borderId="53" xfId="0" applyFont="1" applyFill="1" applyBorder="1" applyAlignment="1">
      <alignment horizontal="center"/>
    </xf>
    <xf numFmtId="167" fontId="15" fillId="22" borderId="5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/>
    <xf numFmtId="0" fontId="9" fillId="13" borderId="88" xfId="0" applyFont="1" applyFill="1" applyBorder="1" applyAlignment="1">
      <alignment horizontal="center"/>
    </xf>
    <xf numFmtId="0" fontId="9" fillId="14" borderId="88" xfId="0" applyFont="1" applyFill="1" applyBorder="1" applyAlignment="1">
      <alignment horizontal="center"/>
    </xf>
    <xf numFmtId="0" fontId="22" fillId="15" borderId="36" xfId="0" applyFont="1" applyFill="1" applyBorder="1" applyAlignment="1">
      <alignment horizontal="center"/>
    </xf>
    <xf numFmtId="0" fontId="9" fillId="8" borderId="88" xfId="0" applyFont="1" applyFill="1" applyBorder="1" applyAlignment="1">
      <alignment horizontal="center"/>
    </xf>
    <xf numFmtId="3" fontId="23" fillId="8" borderId="4" xfId="0" applyNumberFormat="1" applyFont="1" applyFill="1" applyBorder="1" applyAlignment="1">
      <alignment horizontal="center"/>
    </xf>
    <xf numFmtId="2" fontId="9" fillId="13" borderId="1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9" fillId="0" borderId="88" xfId="0" applyFont="1" applyBorder="1" applyAlignment="1">
      <alignment horizontal="center"/>
    </xf>
    <xf numFmtId="3" fontId="23" fillId="8" borderId="3" xfId="0" applyNumberFormat="1" applyFont="1" applyFill="1" applyBorder="1" applyAlignment="1">
      <alignment horizontal="center"/>
    </xf>
    <xf numFmtId="0" fontId="22" fillId="8" borderId="0" xfId="0" applyFont="1" applyFill="1" applyAlignment="1">
      <alignment horizontal="center"/>
    </xf>
    <xf numFmtId="3" fontId="24" fillId="15" borderId="14" xfId="0" applyNumberFormat="1" applyFont="1" applyFill="1" applyBorder="1" applyAlignment="1">
      <alignment horizontal="center"/>
    </xf>
    <xf numFmtId="2" fontId="9" fillId="14" borderId="1" xfId="0" applyNumberFormat="1" applyFont="1" applyFill="1" applyBorder="1" applyAlignment="1">
      <alignment horizontal="center"/>
    </xf>
    <xf numFmtId="3" fontId="23" fillId="8" borderId="90" xfId="0" applyNumberFormat="1" applyFont="1" applyFill="1" applyBorder="1" applyAlignment="1">
      <alignment horizontal="center"/>
    </xf>
    <xf numFmtId="3" fontId="25" fillId="8" borderId="91" xfId="0" applyNumberFormat="1" applyFont="1" applyFill="1" applyBorder="1" applyAlignment="1">
      <alignment horizontal="center"/>
    </xf>
    <xf numFmtId="3" fontId="24" fillId="8" borderId="14" xfId="0" applyNumberFormat="1" applyFont="1" applyFill="1" applyBorder="1" applyAlignment="1">
      <alignment horizontal="center"/>
    </xf>
    <xf numFmtId="0" fontId="9" fillId="13" borderId="89" xfId="0" applyFont="1" applyFill="1" applyBorder="1" applyAlignment="1">
      <alignment horizontal="center"/>
    </xf>
    <xf numFmtId="0" fontId="7" fillId="0" borderId="92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165" fontId="28" fillId="0" borderId="4" xfId="0" applyNumberFormat="1" applyFont="1" applyBorder="1" applyAlignment="1">
      <alignment horizontal="center"/>
    </xf>
    <xf numFmtId="165" fontId="29" fillId="0" borderId="0" xfId="0" applyNumberFormat="1" applyFont="1" applyAlignment="1">
      <alignment horizontal="center"/>
    </xf>
    <xf numFmtId="0" fontId="30" fillId="3" borderId="41" xfId="0" applyFont="1" applyFill="1" applyBorder="1" applyAlignment="1">
      <alignment horizontal="center"/>
    </xf>
    <xf numFmtId="166" fontId="30" fillId="3" borderId="84" xfId="0" applyNumberFormat="1" applyFont="1" applyFill="1" applyBorder="1" applyAlignment="1">
      <alignment horizontal="center"/>
    </xf>
    <xf numFmtId="0" fontId="30" fillId="4" borderId="42" xfId="0" applyFont="1" applyFill="1" applyBorder="1" applyAlignment="1">
      <alignment horizontal="center"/>
    </xf>
    <xf numFmtId="166" fontId="30" fillId="4" borderId="85" xfId="0" applyNumberFormat="1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3" fontId="24" fillId="0" borderId="4" xfId="0" applyNumberFormat="1" applyFont="1" applyBorder="1" applyAlignment="1">
      <alignment horizontal="center"/>
    </xf>
    <xf numFmtId="0" fontId="32" fillId="5" borderId="18" xfId="1" applyFont="1" applyFill="1" applyBorder="1" applyAlignment="1">
      <alignment horizontal="center"/>
    </xf>
    <xf numFmtId="0" fontId="20" fillId="7" borderId="19" xfId="0" applyFont="1" applyFill="1" applyBorder="1" applyAlignment="1">
      <alignment horizontal="center"/>
    </xf>
    <xf numFmtId="166" fontId="33" fillId="6" borderId="44" xfId="0" applyNumberFormat="1" applyFont="1" applyFill="1" applyBorder="1" applyAlignment="1" applyProtection="1">
      <alignment horizontal="center"/>
      <protection hidden="1"/>
    </xf>
    <xf numFmtId="10" fontId="33" fillId="6" borderId="46" xfId="0" applyNumberFormat="1" applyFont="1" applyFill="1" applyBorder="1" applyAlignment="1">
      <alignment horizontal="center"/>
    </xf>
    <xf numFmtId="166" fontId="34" fillId="6" borderId="45" xfId="0" applyNumberFormat="1" applyFont="1" applyFill="1" applyBorder="1" applyAlignment="1" applyProtection="1">
      <alignment horizontal="center"/>
      <protection hidden="1"/>
    </xf>
    <xf numFmtId="10" fontId="34" fillId="6" borderId="45" xfId="0" applyNumberFormat="1" applyFont="1" applyFill="1" applyBorder="1" applyAlignment="1" applyProtection="1">
      <alignment horizontal="center"/>
      <protection hidden="1"/>
    </xf>
    <xf numFmtId="0" fontId="20" fillId="0" borderId="0" xfId="0" applyFont="1" applyAlignment="1">
      <alignment horizontal="right"/>
    </xf>
    <xf numFmtId="0" fontId="20" fillId="0" borderId="6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3" fontId="23" fillId="0" borderId="16" xfId="0" applyNumberFormat="1" applyFont="1" applyBorder="1" applyAlignment="1">
      <alignment horizontal="center"/>
    </xf>
    <xf numFmtId="3" fontId="25" fillId="0" borderId="2" xfId="0" applyNumberFormat="1" applyFont="1" applyBorder="1" applyAlignment="1">
      <alignment horizontal="center"/>
    </xf>
    <xf numFmtId="3" fontId="24" fillId="0" borderId="9" xfId="0" applyNumberFormat="1" applyFont="1" applyBorder="1" applyAlignment="1">
      <alignment horizontal="center"/>
    </xf>
    <xf numFmtId="3" fontId="23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center"/>
    </xf>
    <xf numFmtId="166" fontId="33" fillId="6" borderId="44" xfId="0" applyNumberFormat="1" applyFont="1" applyFill="1" applyBorder="1" applyAlignment="1">
      <alignment horizontal="center"/>
    </xf>
    <xf numFmtId="166" fontId="34" fillId="6" borderId="45" xfId="0" applyNumberFormat="1" applyFont="1" applyFill="1" applyBorder="1" applyAlignment="1">
      <alignment horizontal="center"/>
    </xf>
    <xf numFmtId="10" fontId="34" fillId="6" borderId="45" xfId="0" applyNumberFormat="1" applyFont="1" applyFill="1" applyBorder="1" applyAlignment="1">
      <alignment horizontal="center"/>
    </xf>
    <xf numFmtId="0" fontId="20" fillId="0" borderId="4" xfId="0" applyFont="1" applyBorder="1" applyAlignment="1">
      <alignment horizontal="center"/>
    </xf>
    <xf numFmtId="3" fontId="23" fillId="0" borderId="1" xfId="0" applyNumberFormat="1" applyFont="1" applyBorder="1" applyAlignment="1">
      <alignment horizontal="center"/>
    </xf>
    <xf numFmtId="3" fontId="23" fillId="0" borderId="3" xfId="0" applyNumberFormat="1" applyFont="1" applyBorder="1" applyAlignment="1">
      <alignment horizontal="center"/>
    </xf>
    <xf numFmtId="0" fontId="20" fillId="0" borderId="15" xfId="0" applyFont="1" applyBorder="1" applyAlignment="1">
      <alignment horizontal="right"/>
    </xf>
    <xf numFmtId="0" fontId="9" fillId="8" borderId="1" xfId="0" applyFont="1" applyFill="1" applyBorder="1" applyAlignment="1">
      <alignment horizontal="center"/>
    </xf>
    <xf numFmtId="0" fontId="23" fillId="8" borderId="1" xfId="0" applyFont="1" applyFill="1" applyBorder="1" applyAlignment="1">
      <alignment horizontal="center"/>
    </xf>
    <xf numFmtId="3" fontId="23" fillId="8" borderId="1" xfId="0" applyNumberFormat="1" applyFont="1" applyFill="1" applyBorder="1" applyAlignment="1">
      <alignment horizontal="center"/>
    </xf>
    <xf numFmtId="3" fontId="24" fillId="0" borderId="14" xfId="0" applyNumberFormat="1" applyFont="1" applyBorder="1" applyAlignment="1">
      <alignment horizontal="center"/>
    </xf>
    <xf numFmtId="3" fontId="20" fillId="0" borderId="0" xfId="0" applyNumberFormat="1" applyFont="1" applyAlignment="1">
      <alignment horizontal="center"/>
    </xf>
    <xf numFmtId="3" fontId="25" fillId="0" borderId="0" xfId="0" applyNumberFormat="1" applyFont="1" applyAlignment="1">
      <alignment horizontal="center"/>
    </xf>
    <xf numFmtId="0" fontId="23" fillId="0" borderId="4" xfId="0" applyFont="1" applyBorder="1" applyAlignment="1">
      <alignment horizontal="center"/>
    </xf>
    <xf numFmtId="0" fontId="32" fillId="5" borderId="58" xfId="1" applyFont="1" applyFill="1" applyBorder="1" applyAlignment="1">
      <alignment horizontal="center"/>
    </xf>
    <xf numFmtId="166" fontId="33" fillId="6" borderId="46" xfId="0" applyNumberFormat="1" applyFont="1" applyFill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8" borderId="1" xfId="0" applyFont="1" applyFill="1" applyBorder="1" applyAlignment="1">
      <alignment horizontal="center"/>
    </xf>
    <xf numFmtId="3" fontId="24" fillId="0" borderId="17" xfId="0" applyNumberFormat="1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0" xfId="0" applyFont="1" applyAlignment="1">
      <alignment horizontal="center"/>
    </xf>
    <xf numFmtId="164" fontId="20" fillId="0" borderId="4" xfId="0" applyNumberFormat="1" applyFont="1" applyBorder="1" applyAlignment="1">
      <alignment horizontal="center"/>
    </xf>
    <xf numFmtId="3" fontId="23" fillId="0" borderId="4" xfId="0" applyNumberFormat="1" applyFont="1" applyBorder="1" applyAlignment="1">
      <alignment horizontal="center"/>
    </xf>
    <xf numFmtId="164" fontId="20" fillId="0" borderId="0" xfId="0" applyNumberFormat="1" applyFont="1" applyAlignment="1">
      <alignment horizontal="center"/>
    </xf>
    <xf numFmtId="0" fontId="35" fillId="5" borderId="18" xfId="1" applyFont="1" applyFill="1" applyBorder="1" applyAlignment="1">
      <alignment horizontal="center"/>
    </xf>
    <xf numFmtId="164" fontId="22" fillId="0" borderId="4" xfId="0" applyNumberFormat="1" applyFont="1" applyBorder="1" applyAlignment="1">
      <alignment horizontal="center"/>
    </xf>
    <xf numFmtId="49" fontId="22" fillId="0" borderId="6" xfId="0" applyNumberFormat="1" applyFont="1" applyBorder="1" applyAlignment="1">
      <alignment horizontal="center"/>
    </xf>
    <xf numFmtId="0" fontId="20" fillId="8" borderId="0" xfId="0" applyFont="1" applyFill="1" applyAlignment="1">
      <alignment horizontal="center"/>
    </xf>
    <xf numFmtId="3" fontId="22" fillId="0" borderId="8" xfId="0" applyNumberFormat="1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6" fillId="16" borderId="10" xfId="0" applyFont="1" applyFill="1" applyBorder="1" applyAlignment="1">
      <alignment horizontal="left"/>
    </xf>
    <xf numFmtId="10" fontId="37" fillId="16" borderId="54" xfId="0" applyNumberFormat="1" applyFont="1" applyFill="1" applyBorder="1" applyAlignment="1">
      <alignment horizontal="center"/>
    </xf>
    <xf numFmtId="10" fontId="38" fillId="16" borderId="11" xfId="0" applyNumberFormat="1" applyFont="1" applyFill="1" applyBorder="1" applyAlignment="1">
      <alignment horizontal="center"/>
    </xf>
    <xf numFmtId="0" fontId="36" fillId="16" borderId="55" xfId="0" applyFont="1" applyFill="1" applyBorder="1" applyAlignment="1">
      <alignment horizontal="left"/>
    </xf>
    <xf numFmtId="10" fontId="37" fillId="16" borderId="0" xfId="0" applyNumberFormat="1" applyFont="1" applyFill="1" applyAlignment="1">
      <alignment horizontal="center"/>
    </xf>
    <xf numFmtId="10" fontId="38" fillId="16" borderId="56" xfId="0" applyNumberFormat="1" applyFont="1" applyFill="1" applyBorder="1" applyAlignment="1">
      <alignment horizontal="center"/>
    </xf>
    <xf numFmtId="0" fontId="36" fillId="16" borderId="12" xfId="0" applyFont="1" applyFill="1" applyBorder="1" applyAlignment="1">
      <alignment horizontal="left"/>
    </xf>
    <xf numFmtId="10" fontId="37" fillId="16" borderId="57" xfId="0" applyNumberFormat="1" applyFont="1" applyFill="1" applyBorder="1" applyAlignment="1">
      <alignment horizontal="center"/>
    </xf>
    <xf numFmtId="10" fontId="38" fillId="16" borderId="13" xfId="0" applyNumberFormat="1" applyFont="1" applyFill="1" applyBorder="1" applyAlignment="1">
      <alignment horizontal="center"/>
    </xf>
    <xf numFmtId="0" fontId="39" fillId="0" borderId="0" xfId="0" applyFont="1" applyAlignment="1">
      <alignment horizontal="left"/>
    </xf>
    <xf numFmtId="0" fontId="40" fillId="20" borderId="0" xfId="0" applyFont="1" applyFill="1" applyAlignment="1">
      <alignment horizontal="center"/>
    </xf>
    <xf numFmtId="3" fontId="22" fillId="0" borderId="7" xfId="0" applyNumberFormat="1" applyFont="1" applyBorder="1" applyAlignment="1">
      <alignment horizontal="center"/>
    </xf>
    <xf numFmtId="3" fontId="22" fillId="0" borderId="82" xfId="0" applyNumberFormat="1" applyFont="1" applyBorder="1" applyAlignment="1">
      <alignment horizontal="center"/>
    </xf>
    <xf numFmtId="3" fontId="22" fillId="0" borderId="4" xfId="0" applyNumberFormat="1" applyFont="1" applyBorder="1" applyAlignment="1">
      <alignment horizontal="center"/>
    </xf>
    <xf numFmtId="14" fontId="22" fillId="0" borderId="83" xfId="0" applyNumberFormat="1" applyFont="1" applyBorder="1" applyAlignment="1">
      <alignment horizontal="center"/>
    </xf>
    <xf numFmtId="14" fontId="22" fillId="0" borderId="4" xfId="0" applyNumberFormat="1" applyFont="1" applyBorder="1" applyAlignment="1">
      <alignment horizontal="center"/>
    </xf>
    <xf numFmtId="164" fontId="22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40" fillId="2" borderId="0" xfId="0" applyFont="1" applyFill="1" applyAlignment="1">
      <alignment horizontal="center"/>
    </xf>
    <xf numFmtId="3" fontId="19" fillId="0" borderId="0" xfId="0" applyNumberFormat="1" applyFont="1" applyAlignment="1">
      <alignment horizontal="center"/>
    </xf>
    <xf numFmtId="3" fontId="41" fillId="0" borderId="1" xfId="0" applyNumberFormat="1" applyFont="1" applyBorder="1" applyAlignment="1">
      <alignment horizontal="center"/>
    </xf>
    <xf numFmtId="3" fontId="41" fillId="0" borderId="0" xfId="0" applyNumberFormat="1" applyFont="1" applyAlignment="1">
      <alignment horizontal="center"/>
    </xf>
    <xf numFmtId="0" fontId="40" fillId="17" borderId="0" xfId="0" applyFont="1" applyFill="1" applyAlignment="1">
      <alignment horizontal="center"/>
    </xf>
    <xf numFmtId="3" fontId="25" fillId="0" borderId="1" xfId="0" applyNumberFormat="1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3" fontId="25" fillId="0" borderId="4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4" fontId="20" fillId="0" borderId="4" xfId="0" applyNumberFormat="1" applyFont="1" applyBorder="1" applyAlignment="1">
      <alignment horizontal="center"/>
    </xf>
    <xf numFmtId="14" fontId="20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0" fontId="9" fillId="0" borderId="4" xfId="0" applyNumberFormat="1" applyFont="1" applyBorder="1" applyAlignment="1">
      <alignment horizontal="center"/>
    </xf>
    <xf numFmtId="10" fontId="43" fillId="0" borderId="0" xfId="0" applyNumberFormat="1" applyFont="1" applyAlignment="1">
      <alignment horizontal="center"/>
    </xf>
    <xf numFmtId="167" fontId="43" fillId="0" borderId="0" xfId="0" applyNumberFormat="1" applyFont="1" applyAlignment="1">
      <alignment horizontal="center"/>
    </xf>
    <xf numFmtId="167" fontId="25" fillId="0" borderId="0" xfId="0" applyNumberFormat="1" applyFont="1" applyAlignment="1">
      <alignment horizontal="center"/>
    </xf>
    <xf numFmtId="10" fontId="9" fillId="0" borderId="1" xfId="0" applyNumberFormat="1" applyFont="1" applyBorder="1" applyAlignment="1">
      <alignment horizontal="center"/>
    </xf>
    <xf numFmtId="0" fontId="40" fillId="18" borderId="3" xfId="0" applyFont="1" applyFill="1" applyBorder="1" applyAlignment="1">
      <alignment horizontal="center"/>
    </xf>
    <xf numFmtId="0" fontId="44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167" fontId="44" fillId="0" borderId="0" xfId="0" applyNumberFormat="1" applyFont="1" applyAlignment="1">
      <alignment horizontal="center"/>
    </xf>
    <xf numFmtId="0" fontId="40" fillId="18" borderId="0" xfId="0" applyFont="1" applyFill="1" applyAlignment="1">
      <alignment horizontal="center"/>
    </xf>
    <xf numFmtId="167" fontId="23" fillId="0" borderId="0" xfId="0" applyNumberFormat="1" applyFont="1" applyAlignment="1">
      <alignment horizontal="center"/>
    </xf>
    <xf numFmtId="0" fontId="40" fillId="19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/>
    <xf numFmtId="3" fontId="45" fillId="0" borderId="4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168" fontId="22" fillId="6" borderId="18" xfId="0" applyNumberFormat="1" applyFont="1" applyFill="1" applyBorder="1" applyAlignment="1">
      <alignment horizontal="center"/>
    </xf>
    <xf numFmtId="0" fontId="46" fillId="0" borderId="70" xfId="0" applyFont="1" applyBorder="1" applyAlignment="1">
      <alignment horizontal="center"/>
    </xf>
    <xf numFmtId="168" fontId="22" fillId="6" borderId="27" xfId="0" applyNumberFormat="1" applyFont="1" applyFill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3" fontId="45" fillId="0" borderId="0" xfId="0" applyNumberFormat="1" applyFont="1" applyAlignment="1">
      <alignment horizontal="center"/>
    </xf>
    <xf numFmtId="0" fontId="9" fillId="0" borderId="0" xfId="0" applyFont="1"/>
    <xf numFmtId="2" fontId="20" fillId="0" borderId="1" xfId="0" applyNumberFormat="1" applyFont="1" applyBorder="1" applyAlignment="1">
      <alignment horizontal="center"/>
    </xf>
    <xf numFmtId="0" fontId="47" fillId="19" borderId="0" xfId="1" applyFont="1" applyFill="1" applyAlignment="1">
      <alignment horizontal="center"/>
    </xf>
    <xf numFmtId="0" fontId="45" fillId="0" borderId="0" xfId="0" applyFont="1" applyAlignment="1">
      <alignment horizontal="center"/>
    </xf>
    <xf numFmtId="168" fontId="22" fillId="6" borderId="58" xfId="0" applyNumberFormat="1" applyFont="1" applyFill="1" applyBorder="1" applyAlignment="1">
      <alignment horizontal="center"/>
    </xf>
    <xf numFmtId="168" fontId="9" fillId="0" borderId="5" xfId="0" applyNumberFormat="1" applyFont="1" applyBorder="1" applyAlignment="1">
      <alignment horizontal="center"/>
    </xf>
    <xf numFmtId="3" fontId="22" fillId="0" borderId="1" xfId="0" applyNumberFormat="1" applyFont="1" applyBorder="1" applyAlignment="1">
      <alignment horizontal="center"/>
    </xf>
    <xf numFmtId="3" fontId="20" fillId="0" borderId="1" xfId="0" applyNumberFormat="1" applyFont="1" applyBorder="1" applyAlignment="1">
      <alignment horizontal="center"/>
    </xf>
    <xf numFmtId="0" fontId="20" fillId="0" borderId="23" xfId="0" applyFont="1" applyBorder="1"/>
    <xf numFmtId="168" fontId="22" fillId="6" borderId="22" xfId="0" applyNumberFormat="1" applyFont="1" applyFill="1" applyBorder="1" applyAlignment="1">
      <alignment horizontal="center"/>
    </xf>
    <xf numFmtId="0" fontId="20" fillId="0" borderId="31" xfId="0" applyFont="1" applyBorder="1"/>
    <xf numFmtId="169" fontId="45" fillId="0" borderId="0" xfId="0" applyNumberFormat="1" applyFont="1" applyAlignment="1">
      <alignment horizontal="center"/>
    </xf>
    <xf numFmtId="168" fontId="9" fillId="0" borderId="0" xfId="0" applyNumberFormat="1" applyFont="1" applyAlignment="1">
      <alignment horizontal="center" vertical="center"/>
    </xf>
    <xf numFmtId="168" fontId="22" fillId="6" borderId="25" xfId="0" applyNumberFormat="1" applyFont="1" applyFill="1" applyBorder="1" applyAlignment="1">
      <alignment horizontal="center"/>
    </xf>
    <xf numFmtId="0" fontId="45" fillId="0" borderId="4" xfId="0" applyFont="1" applyBorder="1" applyAlignment="1">
      <alignment horizontal="center"/>
    </xf>
    <xf numFmtId="168" fontId="22" fillId="6" borderId="49" xfId="0" applyNumberFormat="1" applyFont="1" applyFill="1" applyBorder="1" applyAlignment="1">
      <alignment horizontal="center"/>
    </xf>
    <xf numFmtId="167" fontId="46" fillId="0" borderId="0" xfId="0" applyNumberFormat="1" applyFont="1" applyAlignment="1">
      <alignment horizontal="center"/>
    </xf>
    <xf numFmtId="10" fontId="22" fillId="0" borderId="0" xfId="0" applyNumberFormat="1" applyFont="1" applyAlignment="1">
      <alignment horizontal="center"/>
    </xf>
    <xf numFmtId="9" fontId="22" fillId="0" borderId="0" xfId="0" applyNumberFormat="1" applyFont="1" applyAlignment="1">
      <alignment horizontal="center"/>
    </xf>
    <xf numFmtId="9" fontId="18" fillId="0" borderId="0" xfId="0" applyNumberFormat="1" applyFont="1" applyAlignment="1">
      <alignment horizontal="center"/>
    </xf>
    <xf numFmtId="167" fontId="9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3" fontId="22" fillId="0" borderId="0" xfId="0" applyNumberFormat="1" applyFont="1" applyAlignment="1">
      <alignment horizontal="center"/>
    </xf>
    <xf numFmtId="9" fontId="20" fillId="0" borderId="1" xfId="2" applyFont="1" applyBorder="1" applyAlignment="1">
      <alignment horizontal="center"/>
    </xf>
    <xf numFmtId="166" fontId="44" fillId="6" borderId="92" xfId="0" applyNumberFormat="1" applyFont="1" applyFill="1" applyBorder="1" applyAlignment="1">
      <alignment horizontal="center"/>
    </xf>
    <xf numFmtId="10" fontId="44" fillId="6" borderId="93" xfId="0" applyNumberFormat="1" applyFont="1" applyFill="1" applyBorder="1" applyAlignment="1">
      <alignment horizontal="center" vertical="center"/>
    </xf>
    <xf numFmtId="166" fontId="48" fillId="6" borderId="42" xfId="0" applyNumberFormat="1" applyFont="1" applyFill="1" applyBorder="1" applyAlignment="1">
      <alignment horizontal="center"/>
    </xf>
    <xf numFmtId="10" fontId="48" fillId="6" borderId="85" xfId="0" applyNumberFormat="1" applyFont="1" applyFill="1" applyBorder="1" applyAlignment="1">
      <alignment horizontal="center" vertical="center"/>
    </xf>
    <xf numFmtId="3" fontId="23" fillId="0" borderId="90" xfId="0" applyNumberFormat="1" applyFont="1" applyBorder="1" applyAlignment="1">
      <alignment horizontal="center"/>
    </xf>
    <xf numFmtId="3" fontId="25" fillId="0" borderId="91" xfId="0" applyNumberFormat="1" applyFont="1" applyBorder="1" applyAlignment="1">
      <alignment horizontal="center"/>
    </xf>
    <xf numFmtId="0" fontId="22" fillId="5" borderId="19" xfId="0" applyFont="1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3" fontId="21" fillId="0" borderId="8" xfId="0" applyNumberFormat="1" applyFont="1" applyBorder="1" applyAlignment="1">
      <alignment horizontal="center"/>
    </xf>
    <xf numFmtId="3" fontId="49" fillId="8" borderId="8" xfId="0" applyNumberFormat="1" applyFont="1" applyFill="1" applyBorder="1" applyAlignment="1">
      <alignment horizontal="center"/>
    </xf>
    <xf numFmtId="3" fontId="21" fillId="8" borderId="8" xfId="0" applyNumberFormat="1" applyFont="1" applyFill="1" applyBorder="1" applyAlignment="1">
      <alignment horizontal="center"/>
    </xf>
    <xf numFmtId="3" fontId="22" fillId="0" borderId="6" xfId="0" applyNumberFormat="1" applyFont="1" applyBorder="1" applyAlignment="1">
      <alignment horizontal="center"/>
    </xf>
    <xf numFmtId="3" fontId="23" fillId="0" borderId="94" xfId="0" applyNumberFormat="1" applyFont="1" applyBorder="1" applyAlignment="1">
      <alignment horizontal="center"/>
    </xf>
    <xf numFmtId="0" fontId="25" fillId="0" borderId="94" xfId="0" applyFont="1" applyBorder="1" applyAlignment="1">
      <alignment horizontal="center"/>
    </xf>
    <xf numFmtId="0" fontId="25" fillId="0" borderId="95" xfId="0" applyFont="1" applyBorder="1" applyAlignment="1">
      <alignment horizontal="center"/>
    </xf>
    <xf numFmtId="3" fontId="24" fillId="8" borderId="94" xfId="0" applyNumberFormat="1" applyFont="1" applyFill="1" applyBorder="1" applyAlignment="1">
      <alignment horizontal="center"/>
    </xf>
    <xf numFmtId="3" fontId="24" fillId="0" borderId="96" xfId="0" applyNumberFormat="1" applyFont="1" applyBorder="1" applyAlignment="1">
      <alignment horizontal="center"/>
    </xf>
    <xf numFmtId="0" fontId="9" fillId="5" borderId="18" xfId="1" applyFont="1" applyFill="1" applyBorder="1" applyAlignment="1">
      <alignment horizontal="center"/>
    </xf>
    <xf numFmtId="0" fontId="20" fillId="12" borderId="0" xfId="0" applyFont="1" applyFill="1" applyAlignment="1">
      <alignment horizontal="center"/>
    </xf>
    <xf numFmtId="0" fontId="20" fillId="12" borderId="0" xfId="0" applyFont="1" applyFill="1"/>
    <xf numFmtId="168" fontId="9" fillId="0" borderId="43" xfId="0" applyNumberFormat="1" applyFont="1" applyBorder="1" applyAlignment="1">
      <alignment horizontal="center" vertical="center"/>
    </xf>
    <xf numFmtId="168" fontId="9" fillId="0" borderId="45" xfId="0" applyNumberFormat="1" applyFont="1" applyBorder="1" applyAlignment="1">
      <alignment horizontal="center" vertical="center"/>
    </xf>
    <xf numFmtId="168" fontId="9" fillId="0" borderId="75" xfId="0" applyNumberFormat="1" applyFont="1" applyBorder="1" applyAlignment="1">
      <alignment horizontal="center" vertical="center"/>
    </xf>
    <xf numFmtId="10" fontId="9" fillId="0" borderId="74" xfId="0" applyNumberFormat="1" applyFont="1" applyBorder="1" applyAlignment="1">
      <alignment horizontal="center" vertical="center"/>
    </xf>
    <xf numFmtId="10" fontId="9" fillId="0" borderId="76" xfId="0" applyNumberFormat="1" applyFont="1" applyBorder="1" applyAlignment="1">
      <alignment horizontal="center" vertical="center"/>
    </xf>
    <xf numFmtId="167" fontId="2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7" fontId="42" fillId="0" borderId="54" xfId="0" applyNumberFormat="1" applyFont="1" applyBorder="1" applyAlignment="1">
      <alignment horizontal="center"/>
    </xf>
    <xf numFmtId="0" fontId="20" fillId="0" borderId="54" xfId="0" applyFont="1" applyBorder="1"/>
    <xf numFmtId="0" fontId="19" fillId="8" borderId="1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/>
    </xf>
    <xf numFmtId="0" fontId="19" fillId="8" borderId="86" xfId="0" applyFont="1" applyFill="1" applyBorder="1" applyAlignment="1">
      <alignment horizontal="center"/>
    </xf>
    <xf numFmtId="0" fontId="20" fillId="8" borderId="87" xfId="0" applyFont="1" applyFill="1" applyBorder="1" applyAlignment="1">
      <alignment horizontal="center"/>
    </xf>
    <xf numFmtId="0" fontId="20" fillId="0" borderId="87" xfId="0" applyFont="1" applyBorder="1" applyAlignment="1">
      <alignment horizontal="center"/>
    </xf>
    <xf numFmtId="0" fontId="19" fillId="0" borderId="86" xfId="0" applyFont="1" applyBorder="1" applyAlignment="1">
      <alignment horizontal="center"/>
    </xf>
    <xf numFmtId="0" fontId="19" fillId="0" borderId="87" xfId="0" applyFont="1" applyBorder="1" applyAlignment="1">
      <alignment horizontal="center"/>
    </xf>
    <xf numFmtId="9" fontId="17" fillId="0" borderId="33" xfId="0" applyNumberFormat="1" applyFont="1" applyBorder="1" applyAlignment="1">
      <alignment horizontal="center" vertical="center"/>
    </xf>
    <xf numFmtId="9" fontId="17" fillId="0" borderId="36" xfId="0" applyNumberFormat="1" applyFont="1" applyBorder="1" applyAlignment="1">
      <alignment horizontal="center" vertical="center"/>
    </xf>
    <xf numFmtId="9" fontId="17" fillId="0" borderId="39" xfId="0" applyNumberFormat="1" applyFont="1" applyBorder="1" applyAlignment="1">
      <alignment horizontal="center" vertical="center"/>
    </xf>
    <xf numFmtId="167" fontId="26" fillId="0" borderId="1" xfId="0" applyNumberFormat="1" applyFont="1" applyBorder="1" applyAlignment="1">
      <alignment horizontal="center"/>
    </xf>
    <xf numFmtId="167" fontId="26" fillId="0" borderId="1" xfId="0" applyNumberFormat="1" applyFont="1" applyBorder="1"/>
    <xf numFmtId="9" fontId="17" fillId="0" borderId="22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9" fontId="17" fillId="0" borderId="51" xfId="0" applyNumberFormat="1" applyFont="1" applyBorder="1" applyAlignment="1">
      <alignment horizontal="center" vertical="center"/>
    </xf>
    <xf numFmtId="9" fontId="17" fillId="0" borderId="15" xfId="0" applyNumberFormat="1" applyFont="1" applyBorder="1" applyAlignment="1">
      <alignment horizontal="center" vertical="center"/>
    </xf>
    <xf numFmtId="9" fontId="17" fillId="0" borderId="52" xfId="0" applyNumberFormat="1" applyFont="1" applyBorder="1" applyAlignment="1">
      <alignment horizontal="center" vertical="center"/>
    </xf>
    <xf numFmtId="0" fontId="5" fillId="9" borderId="74" xfId="0" applyFont="1" applyFill="1" applyBorder="1" applyAlignment="1">
      <alignment horizontal="center" vertical="center"/>
    </xf>
    <xf numFmtId="0" fontId="5" fillId="9" borderId="75" xfId="0" applyFont="1" applyFill="1" applyBorder="1" applyAlignment="1">
      <alignment horizontal="center" vertical="center"/>
    </xf>
    <xf numFmtId="0" fontId="5" fillId="9" borderId="76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5" fillId="11" borderId="20" xfId="0" applyFont="1" applyFill="1" applyBorder="1" applyAlignment="1">
      <alignment horizontal="center" vertical="center"/>
    </xf>
    <xf numFmtId="0" fontId="6" fillId="11" borderId="21" xfId="0" applyFont="1" applyFill="1" applyBorder="1" applyAlignment="1">
      <alignment horizontal="center" vertical="center"/>
    </xf>
    <xf numFmtId="0" fontId="6" fillId="11" borderId="20" xfId="0" applyFont="1" applyFill="1" applyBorder="1" applyAlignment="1">
      <alignment horizontal="center" vertical="center"/>
    </xf>
    <xf numFmtId="0" fontId="6" fillId="11" borderId="27" xfId="0" applyFont="1" applyFill="1" applyBorder="1" applyAlignment="1">
      <alignment horizontal="center" vertical="center"/>
    </xf>
    <xf numFmtId="0" fontId="6" fillId="11" borderId="28" xfId="0" applyFont="1" applyFill="1" applyBorder="1" applyAlignment="1">
      <alignment horizontal="center" vertical="center"/>
    </xf>
    <xf numFmtId="167" fontId="11" fillId="23" borderId="58" xfId="0" applyNumberFormat="1" applyFont="1" applyFill="1" applyBorder="1" applyAlignment="1">
      <alignment horizontal="center" vertical="center"/>
    </xf>
    <xf numFmtId="167" fontId="11" fillId="8" borderId="59" xfId="0" applyNumberFormat="1" applyFont="1" applyFill="1" applyBorder="1" applyAlignment="1">
      <alignment horizontal="center" vertical="center"/>
    </xf>
    <xf numFmtId="9" fontId="10" fillId="0" borderId="32" xfId="0" applyNumberFormat="1" applyFont="1" applyBorder="1" applyAlignment="1">
      <alignment horizontal="center" vertical="center"/>
    </xf>
    <xf numFmtId="9" fontId="10" fillId="0" borderId="33" xfId="0" applyNumberFormat="1" applyFont="1" applyBorder="1" applyAlignment="1">
      <alignment horizontal="center" vertical="center"/>
    </xf>
    <xf numFmtId="9" fontId="10" fillId="0" borderId="35" xfId="0" applyNumberFormat="1" applyFont="1" applyBorder="1" applyAlignment="1">
      <alignment horizontal="center" vertical="center"/>
    </xf>
    <xf numFmtId="9" fontId="10" fillId="0" borderId="36" xfId="0" applyNumberFormat="1" applyFont="1" applyBorder="1" applyAlignment="1">
      <alignment horizontal="center" vertical="center"/>
    </xf>
    <xf numFmtId="9" fontId="10" fillId="0" borderId="38" xfId="0" applyNumberFormat="1" applyFont="1" applyBorder="1" applyAlignment="1">
      <alignment horizontal="center" vertical="center"/>
    </xf>
    <xf numFmtId="9" fontId="10" fillId="0" borderId="39" xfId="0" applyNumberFormat="1" applyFont="1" applyBorder="1" applyAlignment="1">
      <alignment horizontal="center" vertical="center"/>
    </xf>
    <xf numFmtId="9" fontId="10" fillId="0" borderId="51" xfId="0" applyNumberFormat="1" applyFont="1" applyBorder="1" applyAlignment="1">
      <alignment horizontal="center" vertical="center"/>
    </xf>
    <xf numFmtId="9" fontId="10" fillId="0" borderId="15" xfId="0" applyNumberFormat="1" applyFont="1" applyBorder="1" applyAlignment="1">
      <alignment horizontal="center" vertical="center"/>
    </xf>
    <xf numFmtId="9" fontId="10" fillId="0" borderId="52" xfId="0" applyNumberFormat="1" applyFont="1" applyBorder="1" applyAlignment="1">
      <alignment horizontal="center" vertical="center"/>
    </xf>
    <xf numFmtId="167" fontId="16" fillId="0" borderId="58" xfId="0" applyNumberFormat="1" applyFont="1" applyBorder="1" applyAlignment="1">
      <alignment horizontal="center"/>
    </xf>
    <xf numFmtId="167" fontId="16" fillId="0" borderId="59" xfId="0" applyNumberFormat="1" applyFont="1" applyBorder="1" applyAlignment="1">
      <alignment horizontal="center"/>
    </xf>
    <xf numFmtId="167" fontId="10" fillId="0" borderId="58" xfId="0" applyNumberFormat="1" applyFont="1" applyBorder="1" applyAlignment="1">
      <alignment horizontal="center"/>
    </xf>
    <xf numFmtId="167" fontId="10" fillId="0" borderId="59" xfId="0" applyNumberFormat="1" applyFont="1" applyBorder="1" applyAlignment="1">
      <alignment horizontal="center"/>
    </xf>
    <xf numFmtId="0" fontId="5" fillId="12" borderId="22" xfId="0" applyFont="1" applyFill="1" applyBorder="1" applyAlignment="1">
      <alignment horizontal="center" vertical="center"/>
    </xf>
    <xf numFmtId="0" fontId="6" fillId="12" borderId="24" xfId="0" applyFont="1" applyFill="1" applyBorder="1" applyAlignment="1">
      <alignment horizontal="center" vertical="center"/>
    </xf>
    <xf numFmtId="0" fontId="6" fillId="12" borderId="25" xfId="0" applyFont="1" applyFill="1" applyBorder="1" applyAlignment="1">
      <alignment horizontal="center" vertical="center"/>
    </xf>
    <xf numFmtId="0" fontId="6" fillId="12" borderId="26" xfId="0" applyFont="1" applyFill="1" applyBorder="1" applyAlignment="1">
      <alignment horizontal="center" vertical="center"/>
    </xf>
    <xf numFmtId="0" fontId="6" fillId="12" borderId="29" xfId="0" applyFont="1" applyFill="1" applyBorder="1" applyAlignment="1">
      <alignment horizontal="center" vertical="center"/>
    </xf>
    <xf numFmtId="0" fontId="6" fillId="12" borderId="30" xfId="0" applyFont="1" applyFill="1" applyBorder="1" applyAlignment="1">
      <alignment horizontal="center" vertical="center"/>
    </xf>
    <xf numFmtId="0" fontId="5" fillId="10" borderId="47" xfId="0" applyFont="1" applyFill="1" applyBorder="1" applyAlignment="1">
      <alignment horizontal="center" vertical="center"/>
    </xf>
    <xf numFmtId="0" fontId="6" fillId="10" borderId="48" xfId="0" applyFont="1" applyFill="1" applyBorder="1" applyAlignment="1">
      <alignment horizontal="center" vertical="center"/>
    </xf>
    <xf numFmtId="0" fontId="6" fillId="10" borderId="49" xfId="0" applyFont="1" applyFill="1" applyBorder="1" applyAlignment="1">
      <alignment horizontal="center" vertical="center"/>
    </xf>
    <xf numFmtId="0" fontId="6" fillId="10" borderId="50" xfId="0" applyFont="1" applyFill="1" applyBorder="1" applyAlignment="1">
      <alignment horizontal="center" vertical="center"/>
    </xf>
    <xf numFmtId="167" fontId="12" fillId="24" borderId="58" xfId="0" applyNumberFormat="1" applyFont="1" applyFill="1" applyBorder="1" applyAlignment="1">
      <alignment horizontal="center" vertical="center"/>
    </xf>
    <xf numFmtId="0" fontId="12" fillId="8" borderId="59" xfId="0" applyFont="1" applyFill="1" applyBorder="1" applyAlignment="1">
      <alignment horizontal="center" vertical="center"/>
    </xf>
    <xf numFmtId="9" fontId="10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167" fontId="13" fillId="0" borderId="65" xfId="0" applyNumberFormat="1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9" fontId="10" fillId="0" borderId="34" xfId="0" applyNumberFormat="1" applyFont="1" applyBorder="1" applyAlignment="1">
      <alignment horizontal="center" vertical="center"/>
    </xf>
    <xf numFmtId="9" fontId="10" fillId="0" borderId="37" xfId="0" applyNumberFormat="1" applyFont="1" applyBorder="1" applyAlignment="1">
      <alignment horizontal="center" vertical="center"/>
    </xf>
    <xf numFmtId="9" fontId="10" fillId="0" borderId="40" xfId="0" applyNumberFormat="1" applyFont="1" applyBorder="1" applyAlignment="1">
      <alignment horizontal="center" vertical="center"/>
    </xf>
    <xf numFmtId="9" fontId="10" fillId="0" borderId="71" xfId="0" applyNumberFormat="1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9" fontId="10" fillId="0" borderId="72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9" fontId="10" fillId="0" borderId="73" xfId="0" applyNumberFormat="1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93" xfId="0" applyFont="1" applyBorder="1" applyAlignment="1">
      <alignment horizontal="center"/>
    </xf>
    <xf numFmtId="9" fontId="17" fillId="0" borderId="23" xfId="0" applyNumberFormat="1" applyFont="1" applyBorder="1" applyAlignment="1">
      <alignment horizontal="center" vertical="center"/>
    </xf>
    <xf numFmtId="9" fontId="17" fillId="0" borderId="25" xfId="0" applyNumberFormat="1" applyFont="1" applyBorder="1" applyAlignment="1">
      <alignment horizontal="center" vertical="center"/>
    </xf>
    <xf numFmtId="9" fontId="17" fillId="0" borderId="0" xfId="0" applyNumberFormat="1" applyFont="1" applyAlignment="1">
      <alignment horizontal="center" vertical="center"/>
    </xf>
    <xf numFmtId="9" fontId="17" fillId="0" borderId="29" xfId="0" applyNumberFormat="1" applyFont="1" applyBorder="1" applyAlignment="1">
      <alignment horizontal="center" vertical="center"/>
    </xf>
    <xf numFmtId="9" fontId="17" fillId="0" borderId="31" xfId="0" applyNumberFormat="1" applyFont="1" applyBorder="1" applyAlignment="1">
      <alignment horizontal="center" vertical="center"/>
    </xf>
    <xf numFmtId="9" fontId="17" fillId="0" borderId="71" xfId="0" applyNumberFormat="1" applyFont="1" applyBorder="1" applyAlignment="1">
      <alignment horizontal="center" vertical="center"/>
    </xf>
    <xf numFmtId="9" fontId="17" fillId="0" borderId="72" xfId="0" applyNumberFormat="1" applyFont="1" applyBorder="1" applyAlignment="1">
      <alignment horizontal="center" vertical="center"/>
    </xf>
    <xf numFmtId="9" fontId="17" fillId="0" borderId="73" xfId="0" applyNumberFormat="1" applyFont="1" applyBorder="1" applyAlignment="1">
      <alignment horizontal="center" vertical="center"/>
    </xf>
    <xf numFmtId="9" fontId="17" fillId="0" borderId="77" xfId="0" applyNumberFormat="1" applyFont="1" applyBorder="1" applyAlignment="1">
      <alignment horizontal="center" vertical="center"/>
    </xf>
    <xf numFmtId="9" fontId="17" fillId="0" borderId="69" xfId="0" applyNumberFormat="1" applyFont="1" applyBorder="1" applyAlignment="1">
      <alignment horizontal="center" vertical="center"/>
    </xf>
    <xf numFmtId="9" fontId="17" fillId="0" borderId="78" xfId="0" applyNumberFormat="1" applyFont="1" applyBorder="1" applyAlignment="1">
      <alignment horizontal="center" vertical="center"/>
    </xf>
    <xf numFmtId="0" fontId="8" fillId="8" borderId="22" xfId="0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horizontal="center" vertical="center"/>
    </xf>
    <xf numFmtId="0" fontId="0" fillId="0" borderId="24" xfId="0" applyBorder="1"/>
    <xf numFmtId="0" fontId="7" fillId="8" borderId="25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0" fillId="0" borderId="26" xfId="0" applyBorder="1"/>
    <xf numFmtId="9" fontId="17" fillId="0" borderId="79" xfId="0" applyNumberFormat="1" applyFont="1" applyBorder="1" applyAlignment="1">
      <alignment horizontal="center" vertical="center"/>
    </xf>
    <xf numFmtId="9" fontId="17" fillId="0" borderId="80" xfId="0" applyNumberFormat="1" applyFont="1" applyBorder="1" applyAlignment="1">
      <alignment horizontal="center" vertical="center"/>
    </xf>
    <xf numFmtId="9" fontId="17" fillId="0" borderId="81" xfId="0" applyNumberFormat="1" applyFont="1" applyBorder="1" applyAlignment="1">
      <alignment horizontal="center" vertical="center"/>
    </xf>
    <xf numFmtId="167" fontId="14" fillId="21" borderId="60" xfId="0" applyNumberFormat="1" applyFont="1" applyFill="1" applyBorder="1" applyAlignment="1">
      <alignment horizontal="center" vertical="center"/>
    </xf>
    <xf numFmtId="0" fontId="14" fillId="21" borderId="61" xfId="0" applyFont="1" applyFill="1" applyBorder="1" applyAlignment="1">
      <alignment horizontal="center" vertical="center"/>
    </xf>
    <xf numFmtId="0" fontId="14" fillId="21" borderId="68" xfId="0" applyFont="1" applyFill="1" applyBorder="1" applyAlignment="1">
      <alignment horizontal="center" vertical="center"/>
    </xf>
    <xf numFmtId="0" fontId="14" fillId="21" borderId="0" xfId="0" applyFont="1" applyFill="1" applyAlignment="1">
      <alignment horizontal="center" vertical="center"/>
    </xf>
    <xf numFmtId="0" fontId="14" fillId="21" borderId="62" xfId="0" applyFont="1" applyFill="1" applyBorder="1" applyAlignment="1">
      <alignment horizontal="center" vertical="center"/>
    </xf>
    <xf numFmtId="0" fontId="14" fillId="21" borderId="63" xfId="0" applyFont="1" applyFill="1" applyBorder="1" applyAlignment="1">
      <alignment horizontal="center" vertical="center"/>
    </xf>
    <xf numFmtId="167" fontId="8" fillId="8" borderId="58" xfId="0" applyNumberFormat="1" applyFont="1" applyFill="1" applyBorder="1" applyAlignment="1">
      <alignment horizontal="center" vertical="center"/>
    </xf>
    <xf numFmtId="167" fontId="8" fillId="8" borderId="64" xfId="0" applyNumberFormat="1" applyFont="1" applyFill="1" applyBorder="1" applyAlignment="1">
      <alignment horizontal="center" vertical="center"/>
    </xf>
    <xf numFmtId="167" fontId="8" fillId="8" borderId="59" xfId="0" applyNumberFormat="1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/>
    </xf>
    <xf numFmtId="0" fontId="6" fillId="7" borderId="25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26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31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40" fillId="18" borderId="0" xfId="0" applyFont="1" applyFill="1" applyBorder="1" applyAlignment="1">
      <alignment horizontal="center"/>
    </xf>
    <xf numFmtId="167" fontId="44" fillId="0" borderId="0" xfId="0" applyNumberFormat="1" applyFont="1" applyBorder="1" applyAlignment="1">
      <alignment horizontal="center"/>
    </xf>
    <xf numFmtId="0" fontId="40" fillId="17" borderId="0" xfId="0" applyFont="1" applyFill="1" applyBorder="1" applyAlignment="1">
      <alignment horizontal="center"/>
    </xf>
    <xf numFmtId="167" fontId="43" fillId="0" borderId="0" xfId="0" applyNumberFormat="1" applyFont="1" applyBorder="1" applyAlignment="1">
      <alignment horizontal="center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F136F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BANKA</c:v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Rezerva!$G$2</c:f>
              <c:numCache>
                <c:formatCode>0.000%</c:formatCode>
                <c:ptCount val="1"/>
                <c:pt idx="0">
                  <c:v>0.13236511879737564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24-454A-938F-067D512061A5}"/>
            </c:ext>
          </c:extLst>
        </c:ser>
        <c:ser>
          <c:idx val="2"/>
          <c:order val="2"/>
          <c:tx>
            <c:v>BONDORA</c:v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Rezerva!$G$6</c:f>
              <c:numCache>
                <c:formatCode>0.000%</c:formatCode>
                <c:ptCount val="1"/>
                <c:pt idx="0">
                  <c:v>0.30944646155806099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24-454A-938F-067D512061A5}"/>
            </c:ext>
          </c:extLst>
        </c:ser>
        <c:ser>
          <c:idx val="3"/>
          <c:order val="3"/>
          <c:tx>
            <c:v>REVOLUT</c:v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Rezerva!$G$9</c:f>
              <c:numCache>
                <c:formatCode>0.00%</c:formatCode>
                <c:ptCount val="1"/>
                <c:pt idx="0">
                  <c:v>0.50085992738390972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24-454A-938F-067D512061A5}"/>
            </c:ext>
          </c:extLst>
        </c:ser>
        <c:ser>
          <c:idx val="5"/>
          <c:order val="4"/>
          <c:tx>
            <c:v>DOMOV</c:v>
          </c:tx>
          <c:spPr>
            <a:solidFill>
              <a:schemeClr val="accent4">
                <a:tint val="8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2EE4-4C28-8D03-05BC6E48C3DF}"/>
              </c:ext>
            </c:extLst>
          </c:dPt>
          <c:val>
            <c:numRef>
              <c:f>Rezerva!$G$13</c:f>
              <c:numCache>
                <c:formatCode>0.000%</c:formatCode>
                <c:ptCount val="1"/>
                <c:pt idx="0">
                  <c:v>2.5479329893623795E-2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24-454A-938F-067D512061A5}"/>
            </c:ext>
          </c:extLst>
        </c:ser>
        <c:ser>
          <c:idx val="7"/>
          <c:order val="6"/>
          <c:tx>
            <c:v>SKRÝŠ</c:v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Rezerva!$G$18</c:f>
              <c:numCache>
                <c:formatCode>0.000%</c:formatCode>
                <c:ptCount val="1"/>
                <c:pt idx="0">
                  <c:v>3.1849162367029747E-2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24-454A-938F-067D51206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047504"/>
        <c:axId val="43604717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4">
                      <a:shade val="5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Rezerva!$G$3</c15:sqref>
                        </c15:formulaRef>
                      </c:ext>
                    </c:extLst>
                    <c:numCache>
                      <c:formatCode>0.000%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724-454A-938F-067D512061A5}"/>
                  </c:ext>
                </c:extLst>
              </c15:ser>
            </c15:filteredBarSeries>
            <c15:filteredBarSeries>
              <c15:ser>
                <c:idx val="6"/>
                <c:order val="5"/>
                <c:spPr>
                  <a:solidFill>
                    <a:schemeClr val="accent4">
                      <a:tint val="7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Rezerva!$G$15</c15:sqref>
                        </c15:formulaRef>
                      </c:ext>
                    </c:extLst>
                    <c:numCache>
                      <c:formatCode>0.000%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724-454A-938F-067D512061A5}"/>
                  </c:ext>
                </c:extLst>
              </c15:ser>
            </c15:filteredBarSeries>
            <c15:filteredBarSeries>
              <c15:ser>
                <c:idx val="8"/>
                <c:order val="7"/>
                <c:spPr>
                  <a:solidFill>
                    <a:schemeClr val="accent4">
                      <a:tint val="4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Rezerva!$G$20</c15:sqref>
                        </c15:formulaRef>
                      </c:ext>
                    </c:extLst>
                    <c:numCache>
                      <c:formatCode>0.000%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724-454A-938F-067D512061A5}"/>
                  </c:ext>
                </c:extLst>
              </c15:ser>
            </c15:filteredBarSeries>
          </c:ext>
        </c:extLst>
      </c:barChart>
      <c:catAx>
        <c:axId val="4360475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6047176"/>
        <c:crosses val="autoZero"/>
        <c:auto val="1"/>
        <c:lblAlgn val="ctr"/>
        <c:lblOffset val="100"/>
        <c:noMultiLvlLbl val="0"/>
      </c:catAx>
      <c:valAx>
        <c:axId val="436047176"/>
        <c:scaling>
          <c:orientation val="minMax"/>
        </c:scaling>
        <c:delete val="1"/>
        <c:axPos val="l"/>
        <c:numFmt formatCode="0.000%" sourceLinked="1"/>
        <c:majorTickMark val="none"/>
        <c:minorTickMark val="none"/>
        <c:tickLblPos val="nextTo"/>
        <c:crossAx val="43604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511715811823403"/>
          <c:y val="0.91011741410516223"/>
          <c:w val="0.7383267478505936"/>
          <c:h val="6.63069473879615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noFill/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Výdaje!$A$42:$A$53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Výdaje!$B$42:$B$53</c:f>
              <c:numCache>
                <c:formatCode>#,##0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5-4E54-8E5E-568ED3CC1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6707536"/>
        <c:axId val="296699336"/>
      </c:barChart>
      <c:catAx>
        <c:axId val="29670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6699336"/>
        <c:crosses val="autoZero"/>
        <c:auto val="1"/>
        <c:lblAlgn val="ctr"/>
        <c:lblOffset val="100"/>
        <c:noMultiLvlLbl val="0"/>
      </c:catAx>
      <c:valAx>
        <c:axId val="29669933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9670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noFill/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Výdaje!$A$57:$A$68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Výdaje!$B$57:$B$68</c:f>
              <c:numCache>
                <c:formatCode>#,##0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D6-45CC-A30A-1BEF4172A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6707536"/>
        <c:axId val="296699336"/>
      </c:barChart>
      <c:catAx>
        <c:axId val="29670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6699336"/>
        <c:crosses val="autoZero"/>
        <c:auto val="1"/>
        <c:lblAlgn val="ctr"/>
        <c:lblOffset val="100"/>
        <c:noMultiLvlLbl val="0"/>
      </c:catAx>
      <c:valAx>
        <c:axId val="29669933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9670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noFill/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Příjmy!$A$19:$A$30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Příjmy!$B$19:$B$30</c:f>
              <c:numCache>
                <c:formatCode>#,##0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E1-4ED1-A7D9-E3DAE552B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3030432"/>
        <c:axId val="523027480"/>
      </c:barChart>
      <c:catAx>
        <c:axId val="52303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23027480"/>
        <c:crosses val="autoZero"/>
        <c:auto val="1"/>
        <c:lblAlgn val="ctr"/>
        <c:lblOffset val="100"/>
        <c:noMultiLvlLbl val="0"/>
      </c:catAx>
      <c:valAx>
        <c:axId val="5230274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2303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734786612559277E-2"/>
          <c:y val="5.7471264367816091E-2"/>
          <c:w val="0.96453042677488143"/>
          <c:h val="0.80345823151416418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Příjmy!$A$34:$A$45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Příjmy!$B$34:$B$45</c:f>
              <c:numCache>
                <c:formatCode>#,##0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25-4079-B65C-76BA8152E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3030432"/>
        <c:axId val="523027480"/>
      </c:barChart>
      <c:catAx>
        <c:axId val="52303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23027480"/>
        <c:crosses val="autoZero"/>
        <c:auto val="1"/>
        <c:lblAlgn val="ctr"/>
        <c:lblOffset val="100"/>
        <c:noMultiLvlLbl val="0"/>
      </c:catAx>
      <c:valAx>
        <c:axId val="5230274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2303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37299005032793E-2"/>
          <c:y val="4.2246740317724518E-2"/>
          <c:w val="0.92773815460674403"/>
          <c:h val="0.826468414437800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Aktiva!$B$131:$B$141</c:f>
              <c:strCache>
                <c:ptCount val="11"/>
                <c:pt idx="0">
                  <c:v>1. STAVÍM Z KOVŮ</c:v>
                </c:pt>
                <c:pt idx="1">
                  <c:v>2. GEMBLÍM NA MOBILU</c:v>
                </c:pt>
                <c:pt idx="2">
                  <c:v>3. RUBU VE ŠTOLE</c:v>
                </c:pt>
                <c:pt idx="3">
                  <c:v>4. CTÍM STÁŘÍ</c:v>
                </c:pt>
                <c:pt idx="4">
                  <c:v>5. PERU PENÍZE</c:v>
                </c:pt>
                <c:pt idx="5">
                  <c:v>6. ZACHRAŇUJI PLANETU</c:v>
                </c:pt>
                <c:pt idx="6">
                  <c:v>7. ZAKLÁDÁM POŽÁR</c:v>
                </c:pt>
                <c:pt idx="7">
                  <c:v>8. PONZIJKO</c:v>
                </c:pt>
                <c:pt idx="8">
                  <c:v>9. KUPUJI ODPUSTKY</c:v>
                </c:pt>
                <c:pt idx="9">
                  <c:v>10. NEMOVITOST</c:v>
                </c:pt>
                <c:pt idx="10">
                  <c:v>11. SBĚRATELSTVÍ</c:v>
                </c:pt>
              </c:strCache>
            </c:strRef>
          </c:cat>
          <c:val>
            <c:numRef>
              <c:f>Aktiva!$C$131:$C$141</c:f>
              <c:numCache>
                <c:formatCode>0.00%</c:formatCode>
                <c:ptCount val="11"/>
                <c:pt idx="0">
                  <c:v>4.7619047619047616E-2</c:v>
                </c:pt>
                <c:pt idx="1">
                  <c:v>9.5238095238095233E-2</c:v>
                </c:pt>
                <c:pt idx="2">
                  <c:v>0.14285714285714285</c:v>
                </c:pt>
                <c:pt idx="3">
                  <c:v>0.19047619047619047</c:v>
                </c:pt>
                <c:pt idx="4">
                  <c:v>0.23809523809523808</c:v>
                </c:pt>
                <c:pt idx="5">
                  <c:v>0.2857142857142857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D-431E-809F-7F42FE4199C0}"/>
            </c:ext>
          </c:extLst>
        </c:ser>
        <c:ser>
          <c:idx val="1"/>
          <c:order val="1"/>
          <c:spPr>
            <a:solidFill>
              <a:srgbClr val="7030A0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Aktiva!$B$131:$B$141</c:f>
              <c:strCache>
                <c:ptCount val="11"/>
                <c:pt idx="0">
                  <c:v>1. STAVÍM Z KOVŮ</c:v>
                </c:pt>
                <c:pt idx="1">
                  <c:v>2. GEMBLÍM NA MOBILU</c:v>
                </c:pt>
                <c:pt idx="2">
                  <c:v>3. RUBU VE ŠTOLE</c:v>
                </c:pt>
                <c:pt idx="3">
                  <c:v>4. CTÍM STÁŘÍ</c:v>
                </c:pt>
                <c:pt idx="4">
                  <c:v>5. PERU PENÍZE</c:v>
                </c:pt>
                <c:pt idx="5">
                  <c:v>6. ZACHRAŇUJI PLANETU</c:v>
                </c:pt>
                <c:pt idx="6">
                  <c:v>7. ZAKLÁDÁM POŽÁR</c:v>
                </c:pt>
                <c:pt idx="7">
                  <c:v>8. PONZIJKO</c:v>
                </c:pt>
                <c:pt idx="8">
                  <c:v>9. KUPUJI ODPUSTKY</c:v>
                </c:pt>
                <c:pt idx="9">
                  <c:v>10. NEMOVITOST</c:v>
                </c:pt>
                <c:pt idx="10">
                  <c:v>11. SBĚRATELSTVÍ</c:v>
                </c:pt>
              </c:strCache>
            </c:strRef>
          </c:cat>
          <c:val>
            <c:numRef>
              <c:f>Aktiva!$D$131:$D$141</c:f>
              <c:numCache>
                <c:formatCode>0.00%</c:formatCode>
                <c:ptCount val="11"/>
                <c:pt idx="0">
                  <c:v>4.7619047619047616E-2</c:v>
                </c:pt>
                <c:pt idx="1">
                  <c:v>9.5238095238095233E-2</c:v>
                </c:pt>
                <c:pt idx="2">
                  <c:v>0.14285714285714285</c:v>
                </c:pt>
                <c:pt idx="3">
                  <c:v>0.19047619047619047</c:v>
                </c:pt>
                <c:pt idx="4">
                  <c:v>0.23809523809523808</c:v>
                </c:pt>
                <c:pt idx="5">
                  <c:v>0.2857142857142857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FD-431E-809F-7F42FE419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38091192"/>
        <c:axId val="538093488"/>
      </c:barChart>
      <c:catAx>
        <c:axId val="538091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38093488"/>
        <c:crosses val="autoZero"/>
        <c:auto val="1"/>
        <c:lblAlgn val="ctr"/>
        <c:lblOffset val="100"/>
        <c:noMultiLvlLbl val="0"/>
      </c:catAx>
      <c:valAx>
        <c:axId val="53809348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53809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clusteredColumn" uniqueId="{44FE5AEC-FB79-4E93-8EF1-BD7FD33FC20B}">
          <cx:spPr>
            <a:solidFill>
              <a:srgbClr val="FF0000"/>
            </a:solidFill>
            <a:ln>
              <a:solidFill>
                <a:schemeClr val="bg1"/>
              </a:solidFill>
            </a:ln>
          </cx:spPr>
          <cx:dataId val="0"/>
          <cx:layoutPr>
            <cx:aggregation/>
          </cx:layoutPr>
          <cx:axisId val="1"/>
        </cx:series>
        <cx:series layoutId="paretoLine" ownerIdx="0" uniqueId="{0721EE2C-5E35-40FB-90F7-B7454B778222}">
          <cx:spPr>
            <a:ln>
              <a:noFill/>
            </a:ln>
          </cx:spPr>
          <cx:axisId val="2"/>
        </cx:series>
      </cx:plotAreaRegion>
      <cx:axis id="0">
        <cx:catScaling gapWidth="0"/>
        <cx:tickLabels/>
      </cx:axis>
      <cx:axis id="1" hidden="1">
        <cx:valScaling/>
        <cx:tickLabels/>
      </cx:axis>
      <cx:axis id="2" hidden="1">
        <cx:valScaling max="1" min="0"/>
        <cx:units unit="percentage"/>
        <cx:tickLabels/>
      </cx:axis>
    </cx:plotArea>
  </cx:chart>
  <cx:spPr>
    <a:ln>
      <a:solidFill>
        <a:schemeClr val="tx1"/>
      </a:solidFill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plotArea>
      <cx:plotAreaRegion>
        <cx:series layoutId="clusteredColumn" uniqueId="{C458AB1F-AEFF-468B-9E09-31F8686A93B8}">
          <cx:spPr>
            <a:solidFill>
              <a:srgbClr val="00B050"/>
            </a:solidFill>
            <a:ln>
              <a:solidFill>
                <a:schemeClr val="bg1"/>
              </a:solidFill>
            </a:ln>
          </cx:spPr>
          <cx:dataId val="0"/>
          <cx:layoutPr>
            <cx:aggregation/>
          </cx:layoutPr>
          <cx:axisId val="1"/>
        </cx:series>
        <cx:series layoutId="paretoLine" ownerIdx="0" uniqueId="{D22FE3C6-4E8F-4F47-A9D1-AAA5F023C726}">
          <cx:spPr>
            <a:ln>
              <a:noFill/>
            </a:ln>
          </cx:spPr>
          <cx:axisId val="2"/>
        </cx:series>
      </cx:plotAreaRegion>
      <cx:axis id="0">
        <cx:catScaling gapWidth="0"/>
        <cx:tickLabels/>
      </cx:axis>
      <cx:axis id="1" hidden="1">
        <cx:valScaling/>
        <cx:tickLabels/>
      </cx:axis>
      <cx:axis id="2" hidden="1">
        <cx:valScaling max="1" min="0"/>
        <cx:units unit="percentage"/>
        <cx:tickLabels/>
      </cx:axis>
    </cx:plotArea>
  </cx:chart>
  <cx:spPr>
    <a:ln>
      <a:solidFill>
        <a:schemeClr val="tx1"/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microsoft.com/office/2014/relationships/chartEx" Target="../charts/chartEx1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microsoft.com/office/2014/relationships/chartEx" Target="../charts/chartEx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6351</xdr:colOff>
      <xdr:row>0</xdr:row>
      <xdr:rowOff>177800</xdr:rowOff>
    </xdr:from>
    <xdr:to>
      <xdr:col>15</xdr:col>
      <xdr:colOff>0</xdr:colOff>
      <xdr:row>20</xdr:row>
      <xdr:rowOff>19050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B945BDCC-CDDD-4D89-9E46-9154E57C2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228601</xdr:colOff>
      <xdr:row>41</xdr:row>
      <xdr:rowOff>0</xdr:rowOff>
    </xdr:from>
    <xdr:to>
      <xdr:col>16</xdr:col>
      <xdr:colOff>0</xdr:colOff>
      <xdr:row>53</xdr:row>
      <xdr:rowOff>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9026B9F-2686-479F-9F97-97F330924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0</xdr:row>
      <xdr:rowOff>153988</xdr:rowOff>
    </xdr:from>
    <xdr:to>
      <xdr:col>16</xdr:col>
      <xdr:colOff>28575</xdr:colOff>
      <xdr:row>36</xdr:row>
      <xdr:rowOff>171451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f 2">
              <a:extLst>
                <a:ext uri="{FF2B5EF4-FFF2-40B4-BE49-F238E27FC236}">
                  <a16:creationId xmlns:a16="http://schemas.microsoft.com/office/drawing/2014/main" id="{5D599926-DAE3-6F24-2426-FEDC4A2433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87650" y="153988"/>
              <a:ext cx="7953375" cy="64182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  <xdr:twoCellAnchor>
    <xdr:from>
      <xdr:col>2</xdr:col>
      <xdr:colOff>228601</xdr:colOff>
      <xdr:row>56</xdr:row>
      <xdr:rowOff>0</xdr:rowOff>
    </xdr:from>
    <xdr:to>
      <xdr:col>16</xdr:col>
      <xdr:colOff>0</xdr:colOff>
      <xdr:row>68</xdr:row>
      <xdr:rowOff>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3B6AA29E-480B-4478-A5D5-A2C234452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9526</xdr:colOff>
      <xdr:row>1</xdr:row>
      <xdr:rowOff>1586</xdr:rowOff>
    </xdr:from>
    <xdr:to>
      <xdr:col>15</xdr:col>
      <xdr:colOff>600075</xdr:colOff>
      <xdr:row>14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af 4">
              <a:extLst>
                <a:ext uri="{FF2B5EF4-FFF2-40B4-BE49-F238E27FC236}">
                  <a16:creationId xmlns:a16="http://schemas.microsoft.com/office/drawing/2014/main" id="{EA75F24D-C850-48E0-A79E-ADC66F05B3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12976" y="179386"/>
              <a:ext cx="7867649" cy="230981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  <xdr:twoCellAnchor>
    <xdr:from>
      <xdr:col>3</xdr:col>
      <xdr:colOff>9526</xdr:colOff>
      <xdr:row>18</xdr:row>
      <xdr:rowOff>0</xdr:rowOff>
    </xdr:from>
    <xdr:to>
      <xdr:col>16</xdr:col>
      <xdr:colOff>0</xdr:colOff>
      <xdr:row>30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9FEE0A09-B8AF-4793-9CFC-C1C5E84D0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9526</xdr:colOff>
      <xdr:row>33</xdr:row>
      <xdr:rowOff>0</xdr:rowOff>
    </xdr:from>
    <xdr:to>
      <xdr:col>16</xdr:col>
      <xdr:colOff>0</xdr:colOff>
      <xdr:row>45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5E5CD41-D12C-45BE-AC88-D8FC51BAF6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188911</xdr:rowOff>
    </xdr:from>
    <xdr:to>
      <xdr:col>12</xdr:col>
      <xdr:colOff>9525</xdr:colOff>
      <xdr:row>27</xdr:row>
      <xdr:rowOff>9525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CA3BBB4-C435-4F44-B1C3-BA153A0C8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563314</xdr:colOff>
      <xdr:row>16</xdr:row>
      <xdr:rowOff>39542</xdr:rowOff>
    </xdr:from>
    <xdr:ext cx="184148" cy="284162"/>
    <xdr:sp macro="" textlink="">
      <xdr:nvSpPr>
        <xdr:cNvPr id="2" name="Šipka: dolů 21">
          <a:extLst>
            <a:ext uri="{FF2B5EF4-FFF2-40B4-BE49-F238E27FC236}">
              <a16:creationId xmlns:a16="http://schemas.microsoft.com/office/drawing/2014/main" id="{766326BB-DD89-4017-BF75-732866659D06}"/>
            </a:ext>
          </a:extLst>
        </xdr:cNvPr>
        <xdr:cNvSpPr/>
      </xdr:nvSpPr>
      <xdr:spPr>
        <a:xfrm>
          <a:off x="7551489" y="2849417"/>
          <a:ext cx="184148" cy="28416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134326</xdr:colOff>
      <xdr:row>16</xdr:row>
      <xdr:rowOff>11113</xdr:rowOff>
    </xdr:from>
    <xdr:ext cx="651062" cy="4040691"/>
    <xdr:sp macro="" textlink="">
      <xdr:nvSpPr>
        <xdr:cNvPr id="3" name="Šipka: zahnutá dolů 4">
          <a:extLst>
            <a:ext uri="{FF2B5EF4-FFF2-40B4-BE49-F238E27FC236}">
              <a16:creationId xmlns:a16="http://schemas.microsoft.com/office/drawing/2014/main" id="{F28C64C9-3BAF-4F97-83F3-DEDC856D341C}"/>
            </a:ext>
          </a:extLst>
        </xdr:cNvPr>
        <xdr:cNvSpPr/>
      </xdr:nvSpPr>
      <xdr:spPr>
        <a:xfrm rot="16503103">
          <a:off x="68286" y="4512628"/>
          <a:ext cx="4040691" cy="65106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val 25000"/>
            <a:gd name="f10" fmla="val 50000"/>
            <a:gd name="f11" fmla="+- 0 0 -360"/>
            <a:gd name="f12" fmla="+- 0 0 -180"/>
            <a:gd name="f13" fmla="+- 0 0 -90"/>
            <a:gd name="f14" fmla="abs f4"/>
            <a:gd name="f15" fmla="abs f5"/>
            <a:gd name="f16" fmla="abs f6"/>
            <a:gd name="f17" fmla="*/ f11 f0 1"/>
            <a:gd name="f18" fmla="*/ f12 f0 1"/>
            <a:gd name="f19" fmla="*/ f13 f0 1"/>
            <a:gd name="f20" fmla="?: f14 f4 1"/>
            <a:gd name="f21" fmla="?: f15 f5 1"/>
            <a:gd name="f22" fmla="?: f16 f6 1"/>
            <a:gd name="f23" fmla="*/ f17 1 f3"/>
            <a:gd name="f24" fmla="*/ f18 1 f3"/>
            <a:gd name="f25" fmla="*/ f19 1 f3"/>
            <a:gd name="f26" fmla="*/ f20 1 21600"/>
            <a:gd name="f27" fmla="*/ f21 1 21600"/>
            <a:gd name="f28" fmla="*/ 21600 f20 1"/>
            <a:gd name="f29" fmla="*/ 21600 f21 1"/>
            <a:gd name="f30" fmla="+- f23 0 f1"/>
            <a:gd name="f31" fmla="+- f24 0 f1"/>
            <a:gd name="f32" fmla="+- f25 0 f1"/>
            <a:gd name="f33" fmla="min f27 f26"/>
            <a:gd name="f34" fmla="*/ f28 1 f22"/>
            <a:gd name="f35" fmla="*/ f29 1 f22"/>
            <a:gd name="f36" fmla="val f34"/>
            <a:gd name="f37" fmla="val f35"/>
            <a:gd name="f38" fmla="*/ f7 f33 1"/>
            <a:gd name="f39" fmla="+- f37 0 f7"/>
            <a:gd name="f40" fmla="+- f36 0 f7"/>
            <a:gd name="f41" fmla="*/ f36 f33 1"/>
            <a:gd name="f42" fmla="*/ f37 f33 1"/>
            <a:gd name="f43" fmla="*/ f40 1 2"/>
            <a:gd name="f44" fmla="min f40 f39"/>
            <a:gd name="f45" fmla="*/ f39 f39 1"/>
            <a:gd name="f46" fmla="*/ f39 f33 1"/>
            <a:gd name="f47" fmla="*/ f44 f9 1"/>
            <a:gd name="f48" fmla="*/ f44 f10 1"/>
            <a:gd name="f49" fmla="*/ f47 1 100000"/>
            <a:gd name="f50" fmla="*/ f48 1 100000"/>
            <a:gd name="f51" fmla="+- f49 f50 0"/>
            <a:gd name="f52" fmla="*/ f49 f49 1"/>
            <a:gd name="f53" fmla="+- f50 0 f49"/>
            <a:gd name="f54" fmla="*/ f50 1 2"/>
            <a:gd name="f55" fmla="+- f37 0 f49"/>
            <a:gd name="f56" fmla="+- 0 0 f49"/>
            <a:gd name="f57" fmla="*/ f49 1 2"/>
            <a:gd name="f58" fmla="*/ f51 1 4"/>
            <a:gd name="f59" fmla="+- f45 0 f52"/>
            <a:gd name="f60" fmla="*/ f53 1 2"/>
            <a:gd name="f61" fmla="+- f36 0 f54"/>
            <a:gd name="f62" fmla="+- 0 0 f57"/>
            <a:gd name="f63" fmla="+- 0 0 f56"/>
            <a:gd name="f64" fmla="*/ f55 f33 1"/>
            <a:gd name="f65" fmla="*/ f57 f33 1"/>
            <a:gd name="f66" fmla="+- f43 0 f58"/>
            <a:gd name="f67" fmla="sqrt f59"/>
            <a:gd name="f68" fmla="+- 0 0 f62"/>
            <a:gd name="f69" fmla="*/ f61 f33 1"/>
            <a:gd name="f70" fmla="*/ f66 2 1"/>
            <a:gd name="f71" fmla="+- f66 f49 0"/>
            <a:gd name="f72" fmla="*/ f67 f66 1"/>
            <a:gd name="f73" fmla="*/ f66 f33 1"/>
            <a:gd name="f74" fmla="*/ f70 f70 1"/>
            <a:gd name="f75" fmla="*/ f72 1 f39"/>
            <a:gd name="f76" fmla="+- f66 f71 0"/>
            <a:gd name="f77" fmla="*/ f71 f33 1"/>
            <a:gd name="f78" fmla="+- f74 0 f52"/>
            <a:gd name="f79" fmla="+- f66 f75 0"/>
            <a:gd name="f80" fmla="+- f71 f75 0"/>
            <a:gd name="f81" fmla="+- 0 0 f75"/>
            <a:gd name="f82" fmla="*/ f76 1 2"/>
            <a:gd name="f83" fmla="sqrt f78"/>
            <a:gd name="f84" fmla="+- f79 0 f60"/>
            <a:gd name="f85" fmla="+- f80 f60 0"/>
            <a:gd name="f86" fmla="+- 0 0 f81"/>
            <a:gd name="f87" fmla="*/ f79 f33 1"/>
            <a:gd name="f88" fmla="*/ f82 f33 1"/>
            <a:gd name="f89" fmla="*/ f83 f39 1"/>
            <a:gd name="f90" fmla="at2 f63 f86"/>
            <a:gd name="f91" fmla="*/ f84 f33 1"/>
            <a:gd name="f92" fmla="*/ f85 f33 1"/>
            <a:gd name="f93" fmla="+- f90 f1 0"/>
            <a:gd name="f94" fmla="*/ f89 1 f70"/>
            <a:gd name="f95" fmla="*/ f93 f8 1"/>
            <a:gd name="f96" fmla="+- f37 0 f94"/>
            <a:gd name="f97" fmla="+- 0 0 f94"/>
            <a:gd name="f98" fmla="*/ f95 1 f0"/>
            <a:gd name="f99" fmla="+- 0 0 f97"/>
            <a:gd name="f100" fmla="*/ f96 f33 1"/>
            <a:gd name="f101" fmla="+- 0 0 f98"/>
            <a:gd name="f102" fmla="at2 f99 f68"/>
            <a:gd name="f103" fmla="val f101"/>
            <a:gd name="f104" fmla="+- f102 f1 0"/>
            <a:gd name="f105" fmla="+- 0 0 f103"/>
            <a:gd name="f106" fmla="*/ f104 f8 1"/>
            <a:gd name="f107" fmla="*/ f105 f0 1"/>
            <a:gd name="f108" fmla="*/ f106 1 f0"/>
            <a:gd name="f109" fmla="*/ f107 1 f8"/>
            <a:gd name="f110" fmla="+- 0 0 f108"/>
            <a:gd name="f111" fmla="+- f109 0 f1"/>
            <a:gd name="f112" fmla="val f110"/>
            <a:gd name="f113" fmla="+- 0 0 f112"/>
            <a:gd name="f114" fmla="+- 0 0 f111"/>
            <a:gd name="f115" fmla="+- f2 f111 0"/>
            <a:gd name="f116" fmla="*/ f113 f0 1"/>
            <a:gd name="f117" fmla="*/ f116 1 f8"/>
            <a:gd name="f118" fmla="+- f117 0 f1"/>
            <a:gd name="f119" fmla="+- f2 0 f118"/>
            <a:gd name="f120" fmla="+- f118 0 f1"/>
            <a:gd name="f121" fmla="+- f1 f118 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0">
              <a:pos x="f88" y="f38"/>
            </a:cxn>
            <a:cxn ang="f31">
              <a:pos x="f65" y="f42"/>
            </a:cxn>
            <a:cxn ang="f31">
              <a:pos x="f91" y="f64"/>
            </a:cxn>
            <a:cxn ang="f31">
              <a:pos x="f69" y="f42"/>
            </a:cxn>
            <a:cxn ang="f32">
              <a:pos x="f92" y="f64"/>
            </a:cxn>
          </a:cxnLst>
          <a:rect l="f38" t="f38" r="f41" b="f42"/>
          <a:pathLst>
            <a:path stroke="0">
              <a:moveTo>
                <a:pt x="f69" y="f42"/>
              </a:moveTo>
              <a:lnTo>
                <a:pt x="f91" y="f64"/>
              </a:lnTo>
              <a:lnTo>
                <a:pt x="f87" y="f64"/>
              </a:lnTo>
              <a:arcTo wR="f73" hR="f46" stAng="f115" swAng="f114"/>
              <a:lnTo>
                <a:pt x="f77" y="f38"/>
              </a:lnTo>
              <a:arcTo wR="f73" hR="f46" stAng="f2" swAng="f111"/>
              <a:lnTo>
                <a:pt x="f92" y="f64"/>
              </a:lnTo>
              <a:close/>
            </a:path>
            <a:path stroke="0">
              <a:moveTo>
                <a:pt x="f88" y="f100"/>
              </a:moveTo>
              <a:arcTo wR="f73" hR="f46" stAng="f119" swAng="f120"/>
              <a:lnTo>
                <a:pt x="f38" y="f42"/>
              </a:lnTo>
              <a:arcTo wR="f73" hR="f46" stAng="f0" swAng="f121"/>
              <a:close/>
            </a:path>
            <a:path fill="none">
              <a:moveTo>
                <a:pt x="f88" y="f100"/>
              </a:moveTo>
              <a:arcTo wR="f73" hR="f46" stAng="f119" swAng="f120"/>
              <a:lnTo>
                <a:pt x="f38" y="f42"/>
              </a:lnTo>
              <a:arcTo wR="f73" hR="f46" stAng="f0" swAng="f1"/>
              <a:lnTo>
                <a:pt x="f77" y="f38"/>
              </a:lnTo>
              <a:arcTo wR="f73" hR="f46" stAng="f2" swAng="f111"/>
              <a:lnTo>
                <a:pt x="f92" y="f64"/>
              </a:lnTo>
              <a:lnTo>
                <a:pt x="f69" y="f42"/>
              </a:lnTo>
              <a:lnTo>
                <a:pt x="f91" y="f64"/>
              </a:lnTo>
              <a:lnTo>
                <a:pt x="f87" y="f64"/>
              </a:lnTo>
              <a:arcTo wR="f73" hR="f46" stAng="f115" swAng="f114"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95249</xdr:colOff>
      <xdr:row>13</xdr:row>
      <xdr:rowOff>19509</xdr:rowOff>
    </xdr:from>
    <xdr:ext cx="457277" cy="180520"/>
    <xdr:sp macro="" textlink="">
      <xdr:nvSpPr>
        <xdr:cNvPr id="4" name="Šipka: dolů 21">
          <a:extLst>
            <a:ext uri="{FF2B5EF4-FFF2-40B4-BE49-F238E27FC236}">
              <a16:creationId xmlns:a16="http://schemas.microsoft.com/office/drawing/2014/main" id="{1E451625-A5B5-43D9-A505-C7F038430121}"/>
            </a:ext>
          </a:extLst>
        </xdr:cNvPr>
        <xdr:cNvSpPr/>
      </xdr:nvSpPr>
      <xdr:spPr>
        <a:xfrm rot="5400000">
          <a:off x="1862403" y="2109980"/>
          <a:ext cx="180520" cy="457277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FF0000"/>
        </a:solidFill>
        <a:ln w="12701" cap="flat">
          <a:solidFill>
            <a:srgbClr val="FF000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85724</xdr:colOff>
      <xdr:row>13</xdr:row>
      <xdr:rowOff>457</xdr:rowOff>
    </xdr:from>
    <xdr:ext cx="497126" cy="199568"/>
    <xdr:sp macro="" textlink="">
      <xdr:nvSpPr>
        <xdr:cNvPr id="5" name="Šipka: dolů 21">
          <a:extLst>
            <a:ext uri="{FF2B5EF4-FFF2-40B4-BE49-F238E27FC236}">
              <a16:creationId xmlns:a16="http://schemas.microsoft.com/office/drawing/2014/main" id="{624D3CD1-86D8-4BB1-BC6C-B94CA5C0FF96}"/>
            </a:ext>
          </a:extLst>
        </xdr:cNvPr>
        <xdr:cNvSpPr/>
      </xdr:nvSpPr>
      <xdr:spPr>
        <a:xfrm rot="5400000">
          <a:off x="3866703" y="2080528"/>
          <a:ext cx="199568" cy="497126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50"/>
        </a:solidFill>
        <a:ln w="12701" cap="flat">
          <a:solidFill>
            <a:srgbClr val="00B05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574280</xdr:colOff>
      <xdr:row>22</xdr:row>
      <xdr:rowOff>37307</xdr:rowOff>
    </xdr:from>
    <xdr:ext cx="184148" cy="284162"/>
    <xdr:sp macro="" textlink="">
      <xdr:nvSpPr>
        <xdr:cNvPr id="6" name="Šipka: dolů 21">
          <a:extLst>
            <a:ext uri="{FF2B5EF4-FFF2-40B4-BE49-F238E27FC236}">
              <a16:creationId xmlns:a16="http://schemas.microsoft.com/office/drawing/2014/main" id="{F6287153-7D70-430F-B472-93AA97FA6533}"/>
            </a:ext>
          </a:extLst>
        </xdr:cNvPr>
        <xdr:cNvSpPr/>
      </xdr:nvSpPr>
      <xdr:spPr>
        <a:xfrm>
          <a:off x="7565630" y="3961607"/>
          <a:ext cx="184148" cy="28416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561474</xdr:colOff>
      <xdr:row>28</xdr:row>
      <xdr:rowOff>38267</xdr:rowOff>
    </xdr:from>
    <xdr:ext cx="184148" cy="284162"/>
    <xdr:sp macro="" textlink="">
      <xdr:nvSpPr>
        <xdr:cNvPr id="7" name="Šipka: dolů 21">
          <a:extLst>
            <a:ext uri="{FF2B5EF4-FFF2-40B4-BE49-F238E27FC236}">
              <a16:creationId xmlns:a16="http://schemas.microsoft.com/office/drawing/2014/main" id="{0F1727D1-AAFF-415C-B85C-A4627BF532AE}"/>
            </a:ext>
          </a:extLst>
        </xdr:cNvPr>
        <xdr:cNvSpPr/>
      </xdr:nvSpPr>
      <xdr:spPr>
        <a:xfrm>
          <a:off x="7555999" y="5076992"/>
          <a:ext cx="184148" cy="28416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562206</xdr:colOff>
      <xdr:row>34</xdr:row>
      <xdr:rowOff>41413</xdr:rowOff>
    </xdr:from>
    <xdr:ext cx="174945" cy="289211"/>
    <xdr:sp macro="" textlink="">
      <xdr:nvSpPr>
        <xdr:cNvPr id="8" name="Šipka: dolů 21">
          <a:extLst>
            <a:ext uri="{FF2B5EF4-FFF2-40B4-BE49-F238E27FC236}">
              <a16:creationId xmlns:a16="http://schemas.microsoft.com/office/drawing/2014/main" id="{223FECA4-E1D8-4957-9E14-532250E8BAE2}"/>
            </a:ext>
          </a:extLst>
        </xdr:cNvPr>
        <xdr:cNvSpPr/>
      </xdr:nvSpPr>
      <xdr:spPr>
        <a:xfrm>
          <a:off x="7536163" y="6410739"/>
          <a:ext cx="174945" cy="289211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101600</xdr:colOff>
      <xdr:row>10</xdr:row>
      <xdr:rowOff>95248</xdr:rowOff>
    </xdr:from>
    <xdr:ext cx="473079" cy="187327"/>
    <xdr:sp macro="" textlink="">
      <xdr:nvSpPr>
        <xdr:cNvPr id="9" name="Šipka: dolů 21">
          <a:extLst>
            <a:ext uri="{FF2B5EF4-FFF2-40B4-BE49-F238E27FC236}">
              <a16:creationId xmlns:a16="http://schemas.microsoft.com/office/drawing/2014/main" id="{3079649C-D220-45EE-941B-06AD8249FE76}"/>
            </a:ext>
          </a:extLst>
        </xdr:cNvPr>
        <xdr:cNvSpPr/>
      </xdr:nvSpPr>
      <xdr:spPr>
        <a:xfrm rot="16200000">
          <a:off x="5921376" y="1619247"/>
          <a:ext cx="187327" cy="473079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92D050"/>
        </a:solidFill>
        <a:ln w="12701" cap="flat">
          <a:solidFill>
            <a:srgbClr val="92D05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527049</xdr:colOff>
      <xdr:row>7</xdr:row>
      <xdr:rowOff>53975</xdr:rowOff>
    </xdr:from>
    <xdr:ext cx="207061" cy="254452"/>
    <xdr:sp macro="" textlink="">
      <xdr:nvSpPr>
        <xdr:cNvPr id="10" name="Šipka: dolů 21">
          <a:extLst>
            <a:ext uri="{FF2B5EF4-FFF2-40B4-BE49-F238E27FC236}">
              <a16:creationId xmlns:a16="http://schemas.microsoft.com/office/drawing/2014/main" id="{FB9BAFC2-9E96-4A7F-9737-3E1EAD62D659}"/>
            </a:ext>
          </a:extLst>
        </xdr:cNvPr>
        <xdr:cNvSpPr/>
      </xdr:nvSpPr>
      <xdr:spPr>
        <a:xfrm rot="10800000">
          <a:off x="4698999" y="1435100"/>
          <a:ext cx="207061" cy="25445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92D050"/>
        </a:solidFill>
        <a:ln w="12701" cap="flat">
          <a:solidFill>
            <a:srgbClr val="92D05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  <xdr:twoCellAnchor>
    <xdr:from>
      <xdr:col>14</xdr:col>
      <xdr:colOff>153234</xdr:colOff>
      <xdr:row>12</xdr:row>
      <xdr:rowOff>66675</xdr:rowOff>
    </xdr:from>
    <xdr:to>
      <xdr:col>14</xdr:col>
      <xdr:colOff>497742</xdr:colOff>
      <xdr:row>13</xdr:row>
      <xdr:rowOff>96227</xdr:rowOff>
    </xdr:to>
    <xdr:sp macro="" textlink="">
      <xdr:nvSpPr>
        <xdr:cNvPr id="11" name="Rovná se 10">
          <a:extLst>
            <a:ext uri="{FF2B5EF4-FFF2-40B4-BE49-F238E27FC236}">
              <a16:creationId xmlns:a16="http://schemas.microsoft.com/office/drawing/2014/main" id="{044308E4-A989-4E63-A0D6-5A3662F4352E}"/>
            </a:ext>
          </a:extLst>
        </xdr:cNvPr>
        <xdr:cNvSpPr/>
      </xdr:nvSpPr>
      <xdr:spPr>
        <a:xfrm>
          <a:off x="9001959" y="2419350"/>
          <a:ext cx="344508" cy="210527"/>
        </a:xfrm>
        <a:prstGeom prst="mathEqual">
          <a:avLst/>
        </a:prstGeom>
        <a:solidFill>
          <a:srgbClr val="7030A0"/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>
            <a:solidFill>
              <a:schemeClr val="tx1"/>
            </a:solidFill>
          </a:endParaRPr>
        </a:p>
      </xdr:txBody>
    </xdr:sp>
    <xdr:clientData/>
  </xdr:twoCellAnchor>
  <xdr:oneCellAnchor>
    <xdr:from>
      <xdr:col>10</xdr:col>
      <xdr:colOff>571500</xdr:colOff>
      <xdr:row>40</xdr:row>
      <xdr:rowOff>38100</xdr:rowOff>
    </xdr:from>
    <xdr:ext cx="184148" cy="284162"/>
    <xdr:sp macro="" textlink="">
      <xdr:nvSpPr>
        <xdr:cNvPr id="16" name="Šipka: dolů 21">
          <a:extLst>
            <a:ext uri="{FF2B5EF4-FFF2-40B4-BE49-F238E27FC236}">
              <a16:creationId xmlns:a16="http://schemas.microsoft.com/office/drawing/2014/main" id="{1CBC94CB-C98A-41BC-AD19-189BDF7ED179}"/>
            </a:ext>
          </a:extLst>
        </xdr:cNvPr>
        <xdr:cNvSpPr/>
      </xdr:nvSpPr>
      <xdr:spPr>
        <a:xfrm>
          <a:off x="7439025" y="7505700"/>
          <a:ext cx="184148" cy="28416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568325</xdr:colOff>
      <xdr:row>46</xdr:row>
      <xdr:rowOff>44450</xdr:rowOff>
    </xdr:from>
    <xdr:ext cx="184148" cy="284162"/>
    <xdr:sp macro="" textlink="">
      <xdr:nvSpPr>
        <xdr:cNvPr id="17" name="Šipka: dolů 21">
          <a:extLst>
            <a:ext uri="{FF2B5EF4-FFF2-40B4-BE49-F238E27FC236}">
              <a16:creationId xmlns:a16="http://schemas.microsoft.com/office/drawing/2014/main" id="{6AC41F72-BED0-4873-A823-F4F57121EE9F}"/>
            </a:ext>
          </a:extLst>
        </xdr:cNvPr>
        <xdr:cNvSpPr/>
      </xdr:nvSpPr>
      <xdr:spPr>
        <a:xfrm>
          <a:off x="7435850" y="8620125"/>
          <a:ext cx="184148" cy="28416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568325</xdr:colOff>
      <xdr:row>52</xdr:row>
      <xdr:rowOff>57150</xdr:rowOff>
    </xdr:from>
    <xdr:ext cx="184148" cy="284162"/>
    <xdr:sp macro="" textlink="">
      <xdr:nvSpPr>
        <xdr:cNvPr id="18" name="Šipka: dolů 21">
          <a:extLst>
            <a:ext uri="{FF2B5EF4-FFF2-40B4-BE49-F238E27FC236}">
              <a16:creationId xmlns:a16="http://schemas.microsoft.com/office/drawing/2014/main" id="{63954523-9836-416D-88E9-FF117A3E5178}"/>
            </a:ext>
          </a:extLst>
        </xdr:cNvPr>
        <xdr:cNvSpPr/>
      </xdr:nvSpPr>
      <xdr:spPr>
        <a:xfrm>
          <a:off x="7435850" y="9734550"/>
          <a:ext cx="184148" cy="28416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571500</xdr:colOff>
      <xdr:row>58</xdr:row>
      <xdr:rowOff>44450</xdr:rowOff>
    </xdr:from>
    <xdr:ext cx="184148" cy="284162"/>
    <xdr:sp macro="" textlink="">
      <xdr:nvSpPr>
        <xdr:cNvPr id="19" name="Šipka: dolů 21">
          <a:extLst>
            <a:ext uri="{FF2B5EF4-FFF2-40B4-BE49-F238E27FC236}">
              <a16:creationId xmlns:a16="http://schemas.microsoft.com/office/drawing/2014/main" id="{704C949A-3758-485C-A392-8A793DB0CDA0}"/>
            </a:ext>
          </a:extLst>
        </xdr:cNvPr>
        <xdr:cNvSpPr/>
      </xdr:nvSpPr>
      <xdr:spPr>
        <a:xfrm>
          <a:off x="7439025" y="10829925"/>
          <a:ext cx="184148" cy="28416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Červeno-oranžová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ezpracejsoukolace.cz/gemblim-na-mobilu/" TargetMode="External"/><Relationship Id="rId1" Type="http://schemas.openxmlformats.org/officeDocument/2006/relationships/hyperlink" Target="https://www.bezpracejsoukolace.cz/bondora-008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ezpracejsoukolace.cz/zakladam-pozar/" TargetMode="External"/><Relationship Id="rId13" Type="http://schemas.openxmlformats.org/officeDocument/2006/relationships/comments" Target="../comments5.xml"/><Relationship Id="rId3" Type="http://schemas.openxmlformats.org/officeDocument/2006/relationships/hyperlink" Target="https://www.bezpracejsoukolace.cz/rubu-ve-stole/" TargetMode="External"/><Relationship Id="rId7" Type="http://schemas.openxmlformats.org/officeDocument/2006/relationships/hyperlink" Target="https://www.bezpracejsoukolace.cz/kupuji-odpustky/" TargetMode="External"/><Relationship Id="rId12" Type="http://schemas.openxmlformats.org/officeDocument/2006/relationships/vmlDrawing" Target="../drawings/vmlDrawing5.vml"/><Relationship Id="rId2" Type="http://schemas.openxmlformats.org/officeDocument/2006/relationships/hyperlink" Target="https://www.bezpracejsoukolace.cz/gemblim-na-mobilu/" TargetMode="External"/><Relationship Id="rId1" Type="http://schemas.openxmlformats.org/officeDocument/2006/relationships/hyperlink" Target="https://www.bezpracejsoukolace.cz/stavim-z-kovu/" TargetMode="External"/><Relationship Id="rId6" Type="http://schemas.openxmlformats.org/officeDocument/2006/relationships/hyperlink" Target="https://www.bezpracejsoukolace.cz/zachranuji-planetu/" TargetMode="External"/><Relationship Id="rId11" Type="http://schemas.openxmlformats.org/officeDocument/2006/relationships/drawing" Target="../drawings/drawing4.xml"/><Relationship Id="rId5" Type="http://schemas.openxmlformats.org/officeDocument/2006/relationships/hyperlink" Target="https://www.bezpracejsoukolace.cz/peru-penize/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s://www.bezpracejsoukolace.cz/ctim-stari/" TargetMode="External"/><Relationship Id="rId9" Type="http://schemas.openxmlformats.org/officeDocument/2006/relationships/hyperlink" Target="https://www.penzekbps.cz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FE8DB-89D6-46BE-98A5-2DB554C87688}">
  <sheetPr>
    <tabColor theme="7"/>
  </sheetPr>
  <dimension ref="A1:V25"/>
  <sheetViews>
    <sheetView zoomScaleNormal="100" workbookViewId="0">
      <selection activeCell="B22" sqref="B22"/>
    </sheetView>
  </sheetViews>
  <sheetFormatPr defaultColWidth="9.453125" defaultRowHeight="14" x14ac:dyDescent="0.3"/>
  <cols>
    <col min="1" max="1" width="10.90625" style="13" bestFit="1" customWidth="1"/>
    <col min="2" max="2" width="12.26953125" style="13" customWidth="1"/>
    <col min="3" max="3" width="3.08984375" style="157" customWidth="1"/>
    <col min="4" max="4" width="8.90625" style="152" hidden="1" customWidth="1"/>
    <col min="5" max="5" width="8.984375E-2" style="14" hidden="1" customWidth="1"/>
    <col min="6" max="6" width="7.90625" style="14" hidden="1" customWidth="1"/>
    <col min="7" max="7" width="8.1796875" style="14" customWidth="1"/>
    <col min="8" max="8" width="3.7265625" style="14" customWidth="1"/>
    <col min="9" max="15" width="9.453125" style="14"/>
    <col min="16" max="16" width="3.453125" style="14" customWidth="1"/>
    <col min="17" max="17" width="10" style="14" customWidth="1"/>
    <col min="18" max="18" width="11.54296875" style="14" bestFit="1" customWidth="1"/>
    <col min="19" max="16384" width="9.453125" style="14"/>
  </cols>
  <sheetData>
    <row r="1" spans="1:22" s="6" customFormat="1" ht="14.5" thickBot="1" x14ac:dyDescent="0.35">
      <c r="A1" s="125" t="s">
        <v>76</v>
      </c>
      <c r="B1" s="126"/>
      <c r="D1" s="126" t="s">
        <v>6</v>
      </c>
      <c r="E1" s="127"/>
      <c r="F1" s="14"/>
      <c r="G1" s="14"/>
      <c r="Q1" s="14"/>
      <c r="R1" s="14"/>
    </row>
    <row r="2" spans="1:22" s="6" customFormat="1" ht="14.5" thickBot="1" x14ac:dyDescent="0.35">
      <c r="A2" s="26" t="s">
        <v>6</v>
      </c>
      <c r="B2" s="128">
        <v>0</v>
      </c>
      <c r="D2" s="129">
        <f>B2</f>
        <v>0</v>
      </c>
      <c r="F2" s="130">
        <f>D2/B21</f>
        <v>0</v>
      </c>
      <c r="G2" s="180">
        <f>F2+F3</f>
        <v>0.13236511879737564</v>
      </c>
      <c r="Q2" s="131" t="s">
        <v>77</v>
      </c>
      <c r="R2" s="35" t="s">
        <v>6</v>
      </c>
      <c r="S2" s="14"/>
      <c r="T2" s="14"/>
    </row>
    <row r="3" spans="1:22" s="6" customFormat="1" ht="14.5" thickBot="1" x14ac:dyDescent="0.35">
      <c r="A3" s="26" t="s">
        <v>5</v>
      </c>
      <c r="B3" s="128">
        <v>1</v>
      </c>
      <c r="D3" s="129">
        <f>B3*R4</f>
        <v>20.78</v>
      </c>
      <c r="F3" s="132">
        <f>D3/B21</f>
        <v>0.13236511879737564</v>
      </c>
      <c r="G3" s="181"/>
      <c r="Q3" s="43" t="s">
        <v>4</v>
      </c>
      <c r="R3" s="133">
        <v>24.29</v>
      </c>
      <c r="S3" s="14"/>
      <c r="T3" s="14"/>
      <c r="V3" s="14"/>
    </row>
    <row r="4" spans="1:22" s="6" customFormat="1" x14ac:dyDescent="0.3">
      <c r="A4" s="13"/>
      <c r="B4" s="134"/>
      <c r="D4" s="67"/>
      <c r="G4" s="135"/>
      <c r="Q4" s="43" t="s">
        <v>5</v>
      </c>
      <c r="R4" s="136">
        <v>20.78</v>
      </c>
      <c r="S4" s="14"/>
      <c r="T4" s="14"/>
    </row>
    <row r="5" spans="1:22" s="6" customFormat="1" ht="14.5" thickBot="1" x14ac:dyDescent="0.35">
      <c r="A5" s="137" t="s">
        <v>59</v>
      </c>
      <c r="B5" s="138"/>
      <c r="D5" s="67"/>
      <c r="G5" s="121"/>
      <c r="Q5" s="43" t="s">
        <v>117</v>
      </c>
      <c r="R5" s="136">
        <v>26.21</v>
      </c>
      <c r="S5" s="14"/>
      <c r="T5" s="14"/>
    </row>
    <row r="6" spans="1:22" s="6" customFormat="1" ht="14.5" thickBot="1" x14ac:dyDescent="0.35">
      <c r="A6" s="26" t="s">
        <v>4</v>
      </c>
      <c r="B6" s="128">
        <v>2</v>
      </c>
      <c r="D6" s="129">
        <f>B6*R3</f>
        <v>48.58</v>
      </c>
      <c r="F6" s="139">
        <f>D6/B21</f>
        <v>0.30944646155806099</v>
      </c>
      <c r="G6" s="140">
        <f>F6</f>
        <v>0.30944646155806099</v>
      </c>
      <c r="Q6" s="43" t="s">
        <v>118</v>
      </c>
      <c r="R6" s="141">
        <v>35000</v>
      </c>
      <c r="S6" s="14"/>
      <c r="T6" s="14"/>
    </row>
    <row r="7" spans="1:22" s="6" customFormat="1" x14ac:dyDescent="0.3">
      <c r="A7" s="13"/>
      <c r="B7" s="138"/>
      <c r="D7" s="67"/>
      <c r="F7" s="14"/>
      <c r="G7" s="121"/>
      <c r="Q7" s="43" t="s">
        <v>119</v>
      </c>
      <c r="R7" s="142">
        <v>2800000</v>
      </c>
      <c r="S7" s="14"/>
      <c r="T7" s="14"/>
    </row>
    <row r="8" spans="1:22" s="6" customFormat="1" ht="14.5" thickBot="1" x14ac:dyDescent="0.35">
      <c r="A8" s="137" t="s">
        <v>56</v>
      </c>
      <c r="B8" s="138"/>
      <c r="D8" s="67"/>
      <c r="G8" s="121"/>
      <c r="Q8" s="43" t="s">
        <v>0</v>
      </c>
      <c r="R8" s="141">
        <v>2243000</v>
      </c>
    </row>
    <row r="9" spans="1:22" s="6" customFormat="1" ht="14.5" thickBot="1" x14ac:dyDescent="0.35">
      <c r="A9" s="26" t="s">
        <v>117</v>
      </c>
      <c r="B9" s="128">
        <v>3</v>
      </c>
      <c r="D9" s="129">
        <f>B9*R5</f>
        <v>78.63</v>
      </c>
      <c r="E9" s="143"/>
      <c r="F9" s="144">
        <f>D9/B21</f>
        <v>0.50085992738390972</v>
      </c>
      <c r="G9" s="183">
        <f>F10+F9</f>
        <v>0.50085992738390972</v>
      </c>
      <c r="Q9" s="14"/>
      <c r="R9" s="14"/>
    </row>
    <row r="10" spans="1:22" s="6" customFormat="1" ht="14.5" thickBot="1" x14ac:dyDescent="0.35">
      <c r="A10" s="26" t="s">
        <v>5</v>
      </c>
      <c r="B10" s="128">
        <v>0</v>
      </c>
      <c r="D10" s="129">
        <f>B10*R4</f>
        <v>0</v>
      </c>
      <c r="E10" s="145"/>
      <c r="F10" s="132">
        <f>D10/B21</f>
        <v>0</v>
      </c>
      <c r="G10" s="184"/>
      <c r="Q10" s="14"/>
      <c r="R10" s="14"/>
    </row>
    <row r="11" spans="1:22" s="6" customFormat="1" x14ac:dyDescent="0.3">
      <c r="A11" s="13"/>
      <c r="B11" s="146"/>
      <c r="D11" s="67"/>
      <c r="F11" s="27"/>
      <c r="G11" s="147"/>
    </row>
    <row r="12" spans="1:22" s="6" customFormat="1" ht="14.5" thickBot="1" x14ac:dyDescent="0.35">
      <c r="A12" s="125" t="s">
        <v>1</v>
      </c>
      <c r="B12" s="138"/>
      <c r="D12" s="67"/>
      <c r="G12" s="121"/>
    </row>
    <row r="13" spans="1:22" s="6" customFormat="1" ht="14.5" thickBot="1" x14ac:dyDescent="0.35">
      <c r="A13" s="26" t="s">
        <v>6</v>
      </c>
      <c r="B13" s="128">
        <v>4</v>
      </c>
      <c r="D13" s="129">
        <f>B13</f>
        <v>4</v>
      </c>
      <c r="F13" s="130">
        <f>D13/B21</f>
        <v>2.5479329893623795E-2</v>
      </c>
      <c r="G13" s="180">
        <f>F13+F15+F14</f>
        <v>2.5479329893623795E-2</v>
      </c>
    </row>
    <row r="14" spans="1:22" s="6" customFormat="1" ht="14.5" thickBot="1" x14ac:dyDescent="0.35">
      <c r="A14" s="26" t="s">
        <v>4</v>
      </c>
      <c r="B14" s="128">
        <v>0</v>
      </c>
      <c r="D14" s="129">
        <f>B14*R3</f>
        <v>0</v>
      </c>
      <c r="F14" s="148">
        <f>D14/B21</f>
        <v>0</v>
      </c>
      <c r="G14" s="182"/>
    </row>
    <row r="15" spans="1:22" s="6" customFormat="1" ht="14.5" thickBot="1" x14ac:dyDescent="0.35">
      <c r="A15" s="26" t="s">
        <v>108</v>
      </c>
      <c r="B15" s="128">
        <v>0</v>
      </c>
      <c r="D15" s="129">
        <f>B15*R7</f>
        <v>0</v>
      </c>
      <c r="F15" s="132">
        <f>D15/B21</f>
        <v>0</v>
      </c>
      <c r="G15" s="181"/>
    </row>
    <row r="16" spans="1:22" s="6" customFormat="1" x14ac:dyDescent="0.3">
      <c r="A16" s="13"/>
      <c r="B16" s="138"/>
      <c r="C16" s="14"/>
      <c r="D16" s="67"/>
      <c r="E16" s="14"/>
      <c r="F16" s="13"/>
      <c r="G16" s="121"/>
    </row>
    <row r="17" spans="1:7" s="6" customFormat="1" ht="14.5" thickBot="1" x14ac:dyDescent="0.35">
      <c r="A17" s="125" t="s">
        <v>2</v>
      </c>
      <c r="B17" s="138"/>
      <c r="D17" s="67"/>
      <c r="G17" s="121"/>
    </row>
    <row r="18" spans="1:7" s="6" customFormat="1" ht="14.5" thickBot="1" x14ac:dyDescent="0.35">
      <c r="A18" s="26" t="s">
        <v>6</v>
      </c>
      <c r="B18" s="149">
        <v>5</v>
      </c>
      <c r="D18" s="129">
        <f>B18</f>
        <v>5</v>
      </c>
      <c r="F18" s="130">
        <f>D18/B21</f>
        <v>3.1849162367029747E-2</v>
      </c>
      <c r="G18" s="180">
        <f>F18+F20+F19</f>
        <v>3.1849162367029747E-2</v>
      </c>
    </row>
    <row r="19" spans="1:7" s="6" customFormat="1" ht="14.5" thickBot="1" x14ac:dyDescent="0.35">
      <c r="A19" s="26" t="s">
        <v>5</v>
      </c>
      <c r="B19" s="149">
        <v>0</v>
      </c>
      <c r="D19" s="129">
        <f>B19*R3</f>
        <v>0</v>
      </c>
      <c r="F19" s="150">
        <f>D19/B21</f>
        <v>0</v>
      </c>
      <c r="G19" s="182"/>
    </row>
    <row r="20" spans="1:7" s="6" customFormat="1" ht="14.5" thickBot="1" x14ac:dyDescent="0.35">
      <c r="A20" s="26" t="s">
        <v>107</v>
      </c>
      <c r="B20" s="149">
        <v>0</v>
      </c>
      <c r="D20" s="129">
        <f>B20*R6</f>
        <v>0</v>
      </c>
      <c r="F20" s="132">
        <f>D20/B21</f>
        <v>0</v>
      </c>
      <c r="G20" s="181"/>
    </row>
    <row r="21" spans="1:7" s="6" customFormat="1" x14ac:dyDescent="0.3">
      <c r="A21" s="13"/>
      <c r="B21" s="151">
        <f>SUM(D2:D20)</f>
        <v>156.99</v>
      </c>
      <c r="D21" s="152"/>
      <c r="E21" s="14"/>
      <c r="F21" s="153"/>
      <c r="G21" s="154"/>
    </row>
    <row r="22" spans="1:7" x14ac:dyDescent="0.3">
      <c r="B22" s="155">
        <f>Výdaje!B38/12*C22</f>
        <v>10.5</v>
      </c>
      <c r="C22" s="156">
        <v>6</v>
      </c>
    </row>
    <row r="23" spans="1:7" x14ac:dyDescent="0.3">
      <c r="B23" s="117">
        <f>B21-B22</f>
        <v>146.49</v>
      </c>
      <c r="C23" s="14"/>
    </row>
    <row r="25" spans="1:7" x14ac:dyDescent="0.3">
      <c r="D25" s="158"/>
    </row>
  </sheetData>
  <mergeCells count="4">
    <mergeCell ref="G2:G3"/>
    <mergeCell ref="G13:G15"/>
    <mergeCell ref="G18:G20"/>
    <mergeCell ref="G9:G10"/>
  </mergeCells>
  <hyperlinks>
    <hyperlink ref="A5" r:id="rId1" xr:uid="{0207F1F6-30BE-4C16-8489-E4A78E746BD3}"/>
    <hyperlink ref="A8" r:id="rId2" xr:uid="{06AA4E41-CE26-428F-8FD4-668595250416}"/>
  </hyperlinks>
  <pageMargins left="0.7" right="0.7" top="0.78740157499999996" bottom="0.78740157499999996" header="0.3" footer="0.3"/>
  <pageSetup paperSize="9" orientation="portrait" horizontalDpi="300" verticalDpi="300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F58DE-FCFF-42A2-8D74-03B3DBC1811E}">
  <sheetPr>
    <tabColor rgb="FFFF0000"/>
  </sheetPr>
  <dimension ref="A1:S234"/>
  <sheetViews>
    <sheetView topLeftCell="A7" zoomScaleNormal="100" workbookViewId="0">
      <selection activeCell="B38" sqref="B38"/>
    </sheetView>
  </sheetViews>
  <sheetFormatPr defaultRowHeight="14" x14ac:dyDescent="0.3"/>
  <cols>
    <col min="1" max="1" width="20.81640625" style="6" bestFit="1" customWidth="1"/>
    <col min="2" max="2" width="15.36328125" style="27" customWidth="1"/>
    <col min="3" max="3" width="3.453125" style="27" customWidth="1"/>
    <col min="4" max="4" width="9" style="6" customWidth="1"/>
    <col min="5" max="16" width="8.7265625" style="6"/>
    <col min="17" max="17" width="3.81640625" style="6" customWidth="1"/>
    <col min="18" max="18" width="17.26953125" style="6" bestFit="1" customWidth="1"/>
    <col min="19" max="19" width="13.453125" style="6" customWidth="1"/>
    <col min="20" max="20" width="8.7265625" style="6"/>
    <col min="21" max="21" width="3.54296875" style="6" customWidth="1"/>
    <col min="22" max="22" width="14" style="6" bestFit="1" customWidth="1"/>
    <col min="23" max="23" width="11" style="6" customWidth="1"/>
    <col min="24" max="24" width="3.81640625" style="6" customWidth="1"/>
    <col min="25" max="25" width="11.54296875" style="6" customWidth="1"/>
    <col min="26" max="16384" width="8.7265625" style="6"/>
  </cols>
  <sheetData>
    <row r="1" spans="1:19" x14ac:dyDescent="0.3">
      <c r="A1" s="119" t="s">
        <v>28</v>
      </c>
    </row>
    <row r="2" spans="1:19" x14ac:dyDescent="0.3">
      <c r="A2" s="113" t="s">
        <v>134</v>
      </c>
      <c r="B2" s="55">
        <v>1</v>
      </c>
      <c r="C2" s="6"/>
      <c r="R2" s="120" t="s">
        <v>7</v>
      </c>
      <c r="S2" s="27"/>
    </row>
    <row r="3" spans="1:19" x14ac:dyDescent="0.3">
      <c r="A3" s="113" t="s">
        <v>16</v>
      </c>
      <c r="B3" s="55">
        <v>2</v>
      </c>
      <c r="C3" s="6"/>
      <c r="R3" s="43" t="s">
        <v>6</v>
      </c>
      <c r="S3" s="74">
        <v>0</v>
      </c>
    </row>
    <row r="4" spans="1:19" x14ac:dyDescent="0.3">
      <c r="A4" s="113" t="s">
        <v>149</v>
      </c>
      <c r="B4" s="55">
        <v>3</v>
      </c>
      <c r="C4" s="6"/>
      <c r="R4" s="43" t="s">
        <v>8</v>
      </c>
      <c r="S4" s="110">
        <v>0</v>
      </c>
    </row>
    <row r="5" spans="1:19" x14ac:dyDescent="0.3">
      <c r="A5" s="113" t="s">
        <v>97</v>
      </c>
      <c r="B5" s="55">
        <v>4</v>
      </c>
      <c r="C5" s="6"/>
      <c r="R5" s="43" t="s">
        <v>105</v>
      </c>
      <c r="S5" s="111"/>
    </row>
    <row r="6" spans="1:19" x14ac:dyDescent="0.3">
      <c r="A6" s="113" t="s">
        <v>138</v>
      </c>
      <c r="B6" s="55">
        <v>5</v>
      </c>
      <c r="C6" s="6"/>
      <c r="R6" s="43" t="s">
        <v>106</v>
      </c>
      <c r="S6" s="111"/>
    </row>
    <row r="7" spans="1:19" x14ac:dyDescent="0.3">
      <c r="A7" s="26" t="s">
        <v>52</v>
      </c>
      <c r="B7" s="55">
        <v>6</v>
      </c>
      <c r="C7" s="6"/>
      <c r="R7" s="43" t="s">
        <v>170</v>
      </c>
      <c r="S7" s="111"/>
    </row>
    <row r="8" spans="1:19" x14ac:dyDescent="0.3">
      <c r="A8" s="26" t="s">
        <v>81</v>
      </c>
      <c r="B8" s="55">
        <v>0</v>
      </c>
      <c r="C8" s="6"/>
    </row>
    <row r="9" spans="1:19" x14ac:dyDescent="0.3">
      <c r="A9" s="26" t="s">
        <v>51</v>
      </c>
      <c r="B9" s="55">
        <v>0</v>
      </c>
      <c r="C9" s="6"/>
      <c r="R9" s="120" t="s">
        <v>9</v>
      </c>
      <c r="S9" s="27"/>
    </row>
    <row r="10" spans="1:19" x14ac:dyDescent="0.3">
      <c r="A10" s="26" t="s">
        <v>139</v>
      </c>
      <c r="B10" s="55">
        <v>0</v>
      </c>
      <c r="C10" s="6"/>
      <c r="R10" s="43" t="s">
        <v>6</v>
      </c>
      <c r="S10" s="74">
        <v>0</v>
      </c>
    </row>
    <row r="11" spans="1:19" x14ac:dyDescent="0.3">
      <c r="A11" s="26" t="s">
        <v>53</v>
      </c>
      <c r="B11" s="55">
        <v>0</v>
      </c>
      <c r="C11" s="6"/>
      <c r="R11" s="113" t="s">
        <v>8</v>
      </c>
      <c r="S11" s="114">
        <v>0</v>
      </c>
    </row>
    <row r="12" spans="1:19" x14ac:dyDescent="0.3">
      <c r="A12" s="26" t="s">
        <v>133</v>
      </c>
      <c r="B12" s="55">
        <v>0</v>
      </c>
      <c r="C12" s="6"/>
      <c r="R12" s="43" t="s">
        <v>105</v>
      </c>
      <c r="S12" s="111"/>
    </row>
    <row r="13" spans="1:19" x14ac:dyDescent="0.3">
      <c r="A13" s="113" t="s">
        <v>130</v>
      </c>
      <c r="B13" s="55">
        <v>0</v>
      </c>
      <c r="C13" s="6"/>
      <c r="R13" s="43" t="s">
        <v>106</v>
      </c>
      <c r="S13" s="111"/>
    </row>
    <row r="14" spans="1:19" x14ac:dyDescent="0.3">
      <c r="A14" s="26" t="s">
        <v>129</v>
      </c>
      <c r="B14" s="55">
        <v>0</v>
      </c>
      <c r="C14" s="6"/>
      <c r="R14" s="43" t="s">
        <v>170</v>
      </c>
      <c r="S14" s="111"/>
    </row>
    <row r="15" spans="1:19" x14ac:dyDescent="0.3">
      <c r="A15" s="113" t="s">
        <v>98</v>
      </c>
      <c r="B15" s="55">
        <v>0</v>
      </c>
      <c r="C15" s="6"/>
    </row>
    <row r="16" spans="1:19" x14ac:dyDescent="0.3">
      <c r="A16" s="113" t="s">
        <v>17</v>
      </c>
      <c r="B16" s="55">
        <v>0</v>
      </c>
      <c r="C16" s="6"/>
      <c r="R16" s="120" t="s">
        <v>21</v>
      </c>
      <c r="S16" s="121"/>
    </row>
    <row r="17" spans="1:19" x14ac:dyDescent="0.3">
      <c r="A17" s="113" t="s">
        <v>135</v>
      </c>
      <c r="B17" s="55">
        <v>0</v>
      </c>
      <c r="C17" s="6"/>
      <c r="R17" s="43" t="s">
        <v>6</v>
      </c>
      <c r="S17" s="74">
        <v>0</v>
      </c>
    </row>
    <row r="18" spans="1:19" x14ac:dyDescent="0.3">
      <c r="A18" s="26" t="s">
        <v>125</v>
      </c>
      <c r="B18" s="55">
        <v>0</v>
      </c>
      <c r="C18" s="6"/>
      <c r="R18" s="43" t="s">
        <v>8</v>
      </c>
      <c r="S18" s="110">
        <v>0</v>
      </c>
    </row>
    <row r="19" spans="1:19" x14ac:dyDescent="0.3">
      <c r="A19" s="113" t="s">
        <v>136</v>
      </c>
      <c r="B19" s="55">
        <v>0</v>
      </c>
      <c r="C19" s="6"/>
      <c r="R19" s="43" t="s">
        <v>105</v>
      </c>
      <c r="S19" s="111"/>
    </row>
    <row r="20" spans="1:19" x14ac:dyDescent="0.3">
      <c r="A20" s="26" t="s">
        <v>123</v>
      </c>
      <c r="B20" s="55">
        <v>0</v>
      </c>
      <c r="C20" s="6"/>
      <c r="R20" s="43" t="s">
        <v>106</v>
      </c>
      <c r="S20" s="111"/>
    </row>
    <row r="21" spans="1:19" x14ac:dyDescent="0.3">
      <c r="A21" s="26" t="s">
        <v>122</v>
      </c>
      <c r="B21" s="55">
        <v>0</v>
      </c>
      <c r="C21" s="6"/>
      <c r="R21" s="43" t="s">
        <v>170</v>
      </c>
      <c r="S21" s="111"/>
    </row>
    <row r="22" spans="1:19" x14ac:dyDescent="0.3">
      <c r="A22" s="113" t="s">
        <v>50</v>
      </c>
      <c r="B22" s="55">
        <v>0</v>
      </c>
      <c r="C22" s="6"/>
    </row>
    <row r="23" spans="1:19" x14ac:dyDescent="0.3">
      <c r="A23" s="113" t="s">
        <v>99</v>
      </c>
      <c r="B23" s="55">
        <v>0</v>
      </c>
      <c r="C23" s="6"/>
      <c r="R23" s="120" t="s">
        <v>82</v>
      </c>
      <c r="S23" s="121"/>
    </row>
    <row r="24" spans="1:19" x14ac:dyDescent="0.3">
      <c r="A24" s="113" t="s">
        <v>19</v>
      </c>
      <c r="B24" s="55">
        <v>0</v>
      </c>
      <c r="C24" s="6"/>
      <c r="R24" s="43" t="s">
        <v>6</v>
      </c>
      <c r="S24" s="74">
        <v>0</v>
      </c>
    </row>
    <row r="25" spans="1:19" x14ac:dyDescent="0.3">
      <c r="A25" s="113" t="s">
        <v>20</v>
      </c>
      <c r="B25" s="55">
        <v>0</v>
      </c>
      <c r="C25" s="6"/>
      <c r="R25" s="43" t="s">
        <v>8</v>
      </c>
      <c r="S25" s="110">
        <v>0</v>
      </c>
    </row>
    <row r="26" spans="1:19" x14ac:dyDescent="0.3">
      <c r="A26" s="26" t="s">
        <v>55</v>
      </c>
      <c r="B26" s="55">
        <v>0</v>
      </c>
      <c r="C26" s="6"/>
      <c r="R26" s="43" t="s">
        <v>105</v>
      </c>
      <c r="S26" s="111"/>
    </row>
    <row r="27" spans="1:19" x14ac:dyDescent="0.3">
      <c r="A27" s="26" t="s">
        <v>137</v>
      </c>
      <c r="B27" s="55">
        <v>0</v>
      </c>
      <c r="C27" s="6"/>
      <c r="R27" s="43" t="s">
        <v>106</v>
      </c>
      <c r="S27" s="111"/>
    </row>
    <row r="28" spans="1:19" x14ac:dyDescent="0.3">
      <c r="A28" s="26" t="s">
        <v>100</v>
      </c>
      <c r="B28" s="55">
        <v>0</v>
      </c>
      <c r="C28" s="6"/>
      <c r="R28" s="43" t="s">
        <v>170</v>
      </c>
      <c r="S28" s="111"/>
    </row>
    <row r="29" spans="1:19" x14ac:dyDescent="0.3">
      <c r="A29" s="26" t="s">
        <v>101</v>
      </c>
      <c r="B29" s="55">
        <v>0</v>
      </c>
      <c r="C29" s="6"/>
    </row>
    <row r="30" spans="1:19" x14ac:dyDescent="0.3">
      <c r="A30" s="26" t="s">
        <v>102</v>
      </c>
      <c r="B30" s="55">
        <v>0</v>
      </c>
      <c r="C30" s="6"/>
      <c r="R30" s="321" t="s">
        <v>181</v>
      </c>
    </row>
    <row r="31" spans="1:19" x14ac:dyDescent="0.3">
      <c r="A31" s="26" t="s">
        <v>18</v>
      </c>
      <c r="B31" s="55">
        <v>0</v>
      </c>
      <c r="C31" s="6"/>
      <c r="S31" s="322">
        <f>S3+S10+S17+S24</f>
        <v>0</v>
      </c>
    </row>
    <row r="32" spans="1:19" x14ac:dyDescent="0.3">
      <c r="A32" s="113" t="s">
        <v>17</v>
      </c>
      <c r="B32" s="55">
        <v>0</v>
      </c>
      <c r="C32" s="6"/>
    </row>
    <row r="33" spans="1:18" x14ac:dyDescent="0.3">
      <c r="A33" s="26" t="s">
        <v>80</v>
      </c>
      <c r="B33" s="55">
        <v>0</v>
      </c>
      <c r="C33" s="6"/>
    </row>
    <row r="34" spans="1:18" x14ac:dyDescent="0.3">
      <c r="A34" s="26" t="s">
        <v>79</v>
      </c>
      <c r="B34" s="55">
        <v>0</v>
      </c>
      <c r="C34" s="6"/>
    </row>
    <row r="35" spans="1:18" x14ac:dyDescent="0.3">
      <c r="A35" s="26" t="s">
        <v>128</v>
      </c>
      <c r="B35" s="55">
        <v>0</v>
      </c>
      <c r="C35" s="6"/>
    </row>
    <row r="36" spans="1:18" x14ac:dyDescent="0.3">
      <c r="A36" s="26" t="s">
        <v>127</v>
      </c>
      <c r="B36" s="55">
        <v>0</v>
      </c>
      <c r="C36" s="6"/>
    </row>
    <row r="37" spans="1:18" x14ac:dyDescent="0.3">
      <c r="A37" s="26" t="s">
        <v>121</v>
      </c>
      <c r="B37" s="55">
        <v>0</v>
      </c>
      <c r="C37" s="6"/>
    </row>
    <row r="38" spans="1:18" x14ac:dyDescent="0.3">
      <c r="B38" s="122">
        <f>SUM(B2:B37)</f>
        <v>21</v>
      </c>
      <c r="C38" s="6"/>
    </row>
    <row r="40" spans="1:18" x14ac:dyDescent="0.3">
      <c r="A40" s="123" t="s">
        <v>29</v>
      </c>
    </row>
    <row r="41" spans="1:18" x14ac:dyDescent="0.3">
      <c r="B41" s="35">
        <v>2025</v>
      </c>
    </row>
    <row r="42" spans="1:18" ht="14.5" x14ac:dyDescent="0.35">
      <c r="A42" s="43" t="s">
        <v>30</v>
      </c>
      <c r="B42" s="55">
        <v>1</v>
      </c>
      <c r="Q42" s="185">
        <f>B54/12</f>
        <v>1.75</v>
      </c>
      <c r="R42" s="186"/>
    </row>
    <row r="43" spans="1:18" x14ac:dyDescent="0.3">
      <c r="A43" s="43" t="s">
        <v>31</v>
      </c>
      <c r="B43" s="55">
        <v>2</v>
      </c>
    </row>
    <row r="44" spans="1:18" x14ac:dyDescent="0.3">
      <c r="A44" s="43" t="s">
        <v>32</v>
      </c>
      <c r="B44" s="55">
        <v>3</v>
      </c>
    </row>
    <row r="45" spans="1:18" x14ac:dyDescent="0.3">
      <c r="A45" s="43" t="s">
        <v>33</v>
      </c>
      <c r="B45" s="55">
        <v>4</v>
      </c>
    </row>
    <row r="46" spans="1:18" x14ac:dyDescent="0.3">
      <c r="A46" s="43" t="s">
        <v>34</v>
      </c>
      <c r="B46" s="55">
        <v>5</v>
      </c>
    </row>
    <row r="47" spans="1:18" x14ac:dyDescent="0.3">
      <c r="A47" s="43" t="s">
        <v>35</v>
      </c>
      <c r="B47" s="55">
        <v>6</v>
      </c>
    </row>
    <row r="48" spans="1:18" x14ac:dyDescent="0.3">
      <c r="A48" s="43" t="s">
        <v>36</v>
      </c>
      <c r="B48" s="55">
        <v>0</v>
      </c>
    </row>
    <row r="49" spans="1:18" x14ac:dyDescent="0.3">
      <c r="A49" s="43" t="s">
        <v>37</v>
      </c>
      <c r="B49" s="55">
        <v>0</v>
      </c>
    </row>
    <row r="50" spans="1:18" x14ac:dyDescent="0.3">
      <c r="A50" s="43" t="s">
        <v>38</v>
      </c>
      <c r="B50" s="55">
        <v>0</v>
      </c>
    </row>
    <row r="51" spans="1:18" x14ac:dyDescent="0.3">
      <c r="A51" s="43" t="s">
        <v>39</v>
      </c>
      <c r="B51" s="55">
        <v>0</v>
      </c>
    </row>
    <row r="52" spans="1:18" x14ac:dyDescent="0.3">
      <c r="A52" s="43" t="s">
        <v>40</v>
      </c>
      <c r="B52" s="55">
        <v>0</v>
      </c>
    </row>
    <row r="53" spans="1:18" x14ac:dyDescent="0.3">
      <c r="A53" s="43" t="s">
        <v>41</v>
      </c>
      <c r="B53" s="55">
        <v>0</v>
      </c>
    </row>
    <row r="54" spans="1:18" x14ac:dyDescent="0.3">
      <c r="B54" s="124">
        <f>SUM(B42:B53)</f>
        <v>21</v>
      </c>
    </row>
    <row r="56" spans="1:18" x14ac:dyDescent="0.3">
      <c r="B56" s="35">
        <v>2024</v>
      </c>
    </row>
    <row r="57" spans="1:18" ht="14.5" x14ac:dyDescent="0.35">
      <c r="A57" s="43" t="s">
        <v>30</v>
      </c>
      <c r="B57" s="55">
        <v>1</v>
      </c>
      <c r="Q57" s="185">
        <f>B69/12</f>
        <v>1.75</v>
      </c>
      <c r="R57" s="186"/>
    </row>
    <row r="58" spans="1:18" x14ac:dyDescent="0.3">
      <c r="A58" s="43" t="s">
        <v>31</v>
      </c>
      <c r="B58" s="55">
        <v>2</v>
      </c>
    </row>
    <row r="59" spans="1:18" x14ac:dyDescent="0.3">
      <c r="A59" s="43" t="s">
        <v>32</v>
      </c>
      <c r="B59" s="55">
        <v>3</v>
      </c>
    </row>
    <row r="60" spans="1:18" x14ac:dyDescent="0.3">
      <c r="A60" s="43" t="s">
        <v>33</v>
      </c>
      <c r="B60" s="55">
        <v>4</v>
      </c>
    </row>
    <row r="61" spans="1:18" x14ac:dyDescent="0.3">
      <c r="A61" s="43" t="s">
        <v>34</v>
      </c>
      <c r="B61" s="55">
        <v>5</v>
      </c>
    </row>
    <row r="62" spans="1:18" x14ac:dyDescent="0.3">
      <c r="A62" s="43" t="s">
        <v>35</v>
      </c>
      <c r="B62" s="55">
        <v>6</v>
      </c>
    </row>
    <row r="63" spans="1:18" x14ac:dyDescent="0.3">
      <c r="A63" s="43" t="s">
        <v>36</v>
      </c>
      <c r="B63" s="55">
        <v>0</v>
      </c>
    </row>
    <row r="64" spans="1:18" x14ac:dyDescent="0.3">
      <c r="A64" s="43" t="s">
        <v>37</v>
      </c>
      <c r="B64" s="55">
        <v>0</v>
      </c>
    </row>
    <row r="65" spans="1:2" x14ac:dyDescent="0.3">
      <c r="A65" s="43" t="s">
        <v>38</v>
      </c>
      <c r="B65" s="55">
        <v>0</v>
      </c>
    </row>
    <row r="66" spans="1:2" x14ac:dyDescent="0.3">
      <c r="A66" s="43" t="s">
        <v>39</v>
      </c>
      <c r="B66" s="55">
        <v>0</v>
      </c>
    </row>
    <row r="67" spans="1:2" x14ac:dyDescent="0.3">
      <c r="A67" s="43" t="s">
        <v>40</v>
      </c>
      <c r="B67" s="55">
        <v>0</v>
      </c>
    </row>
    <row r="68" spans="1:2" x14ac:dyDescent="0.3">
      <c r="A68" s="43" t="s">
        <v>41</v>
      </c>
      <c r="B68" s="55">
        <v>0</v>
      </c>
    </row>
    <row r="69" spans="1:2" x14ac:dyDescent="0.3">
      <c r="B69" s="124">
        <f>SUM(B57:B68)</f>
        <v>21</v>
      </c>
    </row>
    <row r="207" spans="4:4" x14ac:dyDescent="0.3">
      <c r="D207" s="118">
        <f>B2/$B$38</f>
        <v>4.7619047619047616E-2</v>
      </c>
    </row>
    <row r="208" spans="4:4" x14ac:dyDescent="0.3">
      <c r="D208" s="118">
        <f>B3/$B$38</f>
        <v>9.5238095238095233E-2</v>
      </c>
    </row>
    <row r="209" spans="4:4" x14ac:dyDescent="0.3">
      <c r="D209" s="118">
        <f>B4/$B$38</f>
        <v>0.14285714285714285</v>
      </c>
    </row>
    <row r="210" spans="4:4" x14ac:dyDescent="0.3">
      <c r="D210" s="118" t="e">
        <f>#REF!/$B$38</f>
        <v>#REF!</v>
      </c>
    </row>
    <row r="211" spans="4:4" x14ac:dyDescent="0.3">
      <c r="D211" s="118">
        <f>B5/$B$38</f>
        <v>0.19047619047619047</v>
      </c>
    </row>
    <row r="212" spans="4:4" x14ac:dyDescent="0.3">
      <c r="D212" s="118" t="e">
        <f>#REF!/$B$38</f>
        <v>#REF!</v>
      </c>
    </row>
    <row r="213" spans="4:4" x14ac:dyDescent="0.3">
      <c r="D213" s="118" t="e">
        <f>#REF!/$B$38</f>
        <v>#REF!</v>
      </c>
    </row>
    <row r="214" spans="4:4" x14ac:dyDescent="0.3">
      <c r="D214" s="118" t="e">
        <f>#REF!/$B$38</f>
        <v>#REF!</v>
      </c>
    </row>
    <row r="215" spans="4:4" x14ac:dyDescent="0.3">
      <c r="D215" s="118">
        <f>B13/$B$38</f>
        <v>0</v>
      </c>
    </row>
    <row r="216" spans="4:4" x14ac:dyDescent="0.3">
      <c r="D216" s="118">
        <f>B14/$B$38</f>
        <v>0</v>
      </c>
    </row>
    <row r="217" spans="4:4" x14ac:dyDescent="0.3">
      <c r="D217" s="118">
        <f>B16/$B$38</f>
        <v>0</v>
      </c>
    </row>
    <row r="218" spans="4:4" x14ac:dyDescent="0.3">
      <c r="D218" s="118">
        <f>B22/$B$38</f>
        <v>0</v>
      </c>
    </row>
    <row r="219" spans="4:4" x14ac:dyDescent="0.3">
      <c r="D219" s="118">
        <f>B23/$B$38</f>
        <v>0</v>
      </c>
    </row>
    <row r="220" spans="4:4" x14ac:dyDescent="0.3">
      <c r="D220" s="118">
        <f>B24/$B$38</f>
        <v>0</v>
      </c>
    </row>
    <row r="221" spans="4:4" x14ac:dyDescent="0.3">
      <c r="D221" s="118" t="e">
        <f>#REF!/$B$38</f>
        <v>#REF!</v>
      </c>
    </row>
    <row r="222" spans="4:4" x14ac:dyDescent="0.3">
      <c r="D222" s="118">
        <f>B28/$B$38</f>
        <v>0</v>
      </c>
    </row>
    <row r="223" spans="4:4" x14ac:dyDescent="0.3">
      <c r="D223" s="118">
        <f>B29/$B$38</f>
        <v>0</v>
      </c>
    </row>
    <row r="224" spans="4:4" x14ac:dyDescent="0.3">
      <c r="D224" s="118">
        <f>B30/$B$38</f>
        <v>0</v>
      </c>
    </row>
    <row r="225" spans="4:4" x14ac:dyDescent="0.3">
      <c r="D225" s="118" t="e">
        <f>#REF!/$B$38</f>
        <v>#REF!</v>
      </c>
    </row>
    <row r="226" spans="4:4" x14ac:dyDescent="0.3">
      <c r="D226" s="118" t="e">
        <f>#REF!/$B$38</f>
        <v>#REF!</v>
      </c>
    </row>
    <row r="227" spans="4:4" x14ac:dyDescent="0.3">
      <c r="D227" s="118" t="e">
        <f>#REF!/$B$38</f>
        <v>#REF!</v>
      </c>
    </row>
    <row r="228" spans="4:4" x14ac:dyDescent="0.3">
      <c r="D228" s="118">
        <f>B25/$B$38</f>
        <v>0</v>
      </c>
    </row>
    <row r="229" spans="4:4" x14ac:dyDescent="0.3">
      <c r="D229" s="118" t="e">
        <f>#REF!/$B$38</f>
        <v>#REF!</v>
      </c>
    </row>
    <row r="230" spans="4:4" x14ac:dyDescent="0.3">
      <c r="D230" s="118" t="e">
        <f>#REF!/$B$38</f>
        <v>#REF!</v>
      </c>
    </row>
    <row r="231" spans="4:4" x14ac:dyDescent="0.3">
      <c r="D231" s="118" t="e">
        <f>#REF!/$B$38</f>
        <v>#REF!</v>
      </c>
    </row>
    <row r="232" spans="4:4" x14ac:dyDescent="0.3">
      <c r="D232" s="118" t="e">
        <f>#REF!/$B$38</f>
        <v>#REF!</v>
      </c>
    </row>
    <row r="233" spans="4:4" x14ac:dyDescent="0.3">
      <c r="D233" s="118" t="e">
        <f>#REF!/$B$38</f>
        <v>#REF!</v>
      </c>
    </row>
    <row r="234" spans="4:4" x14ac:dyDescent="0.3">
      <c r="D234" s="118" t="e">
        <f>#REF!/$B$38</f>
        <v>#REF!</v>
      </c>
    </row>
  </sheetData>
  <mergeCells count="2">
    <mergeCell ref="Q42:R42"/>
    <mergeCell ref="Q57:R57"/>
  </mergeCells>
  <phoneticPr fontId="4" type="noConversion"/>
  <pageMargins left="0.7" right="0.7" top="0.78740157499999996" bottom="0.78740157499999996" header="0.3" footer="0.3"/>
  <pageSetup paperSize="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1411D-F36F-4717-96EC-0EBAB21CCB5B}">
  <sheetPr>
    <tabColor rgb="FF00B050"/>
  </sheetPr>
  <dimension ref="A1:S202"/>
  <sheetViews>
    <sheetView workbookViewId="0">
      <selection activeCell="B15" sqref="B15"/>
    </sheetView>
  </sheetViews>
  <sheetFormatPr defaultRowHeight="14" x14ac:dyDescent="0.3"/>
  <cols>
    <col min="1" max="1" width="18.54296875" style="6" bestFit="1" customWidth="1"/>
    <col min="2" max="2" width="9.54296875" style="27" bestFit="1" customWidth="1"/>
    <col min="3" max="3" width="3.453125" style="6" customWidth="1"/>
    <col min="4" max="4" width="8.1796875" style="6" customWidth="1"/>
    <col min="5" max="16" width="8.7265625" style="6"/>
    <col min="17" max="17" width="3.81640625" style="6" customWidth="1"/>
    <col min="18" max="18" width="11.7265625" style="6" customWidth="1"/>
    <col min="19" max="19" width="11.1796875" style="6" customWidth="1"/>
    <col min="20" max="20" width="10.81640625" style="6" customWidth="1"/>
    <col min="21" max="21" width="13.54296875" style="6" customWidth="1"/>
    <col min="22" max="16384" width="8.7265625" style="6"/>
  </cols>
  <sheetData>
    <row r="1" spans="1:19" x14ac:dyDescent="0.3">
      <c r="A1" s="106" t="s">
        <v>43</v>
      </c>
      <c r="C1" s="27"/>
    </row>
    <row r="2" spans="1:19" x14ac:dyDescent="0.3">
      <c r="A2" s="43" t="s">
        <v>68</v>
      </c>
      <c r="B2" s="107">
        <v>1</v>
      </c>
      <c r="R2" s="108" t="s">
        <v>7</v>
      </c>
      <c r="S2" s="27"/>
    </row>
    <row r="3" spans="1:19" x14ac:dyDescent="0.3">
      <c r="A3" s="43" t="s">
        <v>83</v>
      </c>
      <c r="B3" s="107">
        <v>2</v>
      </c>
      <c r="R3" s="43" t="s">
        <v>6</v>
      </c>
      <c r="S3" s="109">
        <v>0</v>
      </c>
    </row>
    <row r="4" spans="1:19" x14ac:dyDescent="0.3">
      <c r="A4" s="43" t="s">
        <v>78</v>
      </c>
      <c r="B4" s="107">
        <v>3</v>
      </c>
      <c r="R4" s="43" t="s">
        <v>8</v>
      </c>
      <c r="S4" s="110">
        <v>0</v>
      </c>
    </row>
    <row r="5" spans="1:19" x14ac:dyDescent="0.3">
      <c r="A5" s="43" t="s">
        <v>141</v>
      </c>
      <c r="B5" s="107">
        <v>4</v>
      </c>
      <c r="R5" s="43" t="s">
        <v>105</v>
      </c>
      <c r="S5" s="111"/>
    </row>
    <row r="6" spans="1:19" x14ac:dyDescent="0.3">
      <c r="A6" s="43" t="s">
        <v>140</v>
      </c>
      <c r="B6" s="107">
        <v>5</v>
      </c>
      <c r="R6" s="43" t="s">
        <v>106</v>
      </c>
      <c r="S6" s="111"/>
    </row>
    <row r="7" spans="1:19" x14ac:dyDescent="0.3">
      <c r="A7" s="43" t="s">
        <v>148</v>
      </c>
      <c r="B7" s="107">
        <v>6</v>
      </c>
      <c r="R7" s="43" t="s">
        <v>170</v>
      </c>
      <c r="S7" s="111"/>
    </row>
    <row r="8" spans="1:19" x14ac:dyDescent="0.3">
      <c r="A8" s="43" t="s">
        <v>54</v>
      </c>
      <c r="B8" s="107">
        <v>0</v>
      </c>
      <c r="R8" s="43"/>
      <c r="S8" s="112"/>
    </row>
    <row r="9" spans="1:19" x14ac:dyDescent="0.3">
      <c r="A9" s="43" t="s">
        <v>124</v>
      </c>
      <c r="B9" s="107">
        <v>0</v>
      </c>
      <c r="R9" s="108" t="s">
        <v>9</v>
      </c>
      <c r="S9" s="27"/>
    </row>
    <row r="10" spans="1:19" x14ac:dyDescent="0.3">
      <c r="A10" s="43" t="s">
        <v>142</v>
      </c>
      <c r="B10" s="107">
        <v>0</v>
      </c>
      <c r="R10" s="43" t="s">
        <v>6</v>
      </c>
      <c r="S10" s="109">
        <v>0</v>
      </c>
    </row>
    <row r="11" spans="1:19" x14ac:dyDescent="0.3">
      <c r="A11" s="43" t="s">
        <v>126</v>
      </c>
      <c r="B11" s="107">
        <v>0</v>
      </c>
      <c r="R11" s="113" t="s">
        <v>8</v>
      </c>
      <c r="S11" s="114">
        <v>0</v>
      </c>
    </row>
    <row r="12" spans="1:19" x14ac:dyDescent="0.3">
      <c r="A12" s="43" t="s">
        <v>103</v>
      </c>
      <c r="B12" s="107">
        <v>0</v>
      </c>
      <c r="R12" s="43" t="s">
        <v>105</v>
      </c>
      <c r="S12" s="111"/>
    </row>
    <row r="13" spans="1:19" x14ac:dyDescent="0.3">
      <c r="A13" s="43" t="s">
        <v>61</v>
      </c>
      <c r="B13" s="107">
        <v>0</v>
      </c>
      <c r="R13" s="43" t="s">
        <v>106</v>
      </c>
      <c r="S13" s="111"/>
    </row>
    <row r="14" spans="1:19" x14ac:dyDescent="0.3">
      <c r="A14" s="43" t="s">
        <v>75</v>
      </c>
      <c r="B14" s="107">
        <v>0</v>
      </c>
      <c r="C14" s="115"/>
      <c r="R14" s="43" t="s">
        <v>170</v>
      </c>
      <c r="S14" s="111"/>
    </row>
    <row r="15" spans="1:19" x14ac:dyDescent="0.3">
      <c r="B15" s="116">
        <f>SUM(B2:B14)</f>
        <v>21</v>
      </c>
    </row>
    <row r="16" spans="1:19" x14ac:dyDescent="0.3">
      <c r="R16" s="323" t="s">
        <v>181</v>
      </c>
    </row>
    <row r="17" spans="1:19" x14ac:dyDescent="0.3">
      <c r="A17" s="106" t="s">
        <v>42</v>
      </c>
      <c r="B17" s="6"/>
      <c r="S17" s="324">
        <f>S3+S10</f>
        <v>0</v>
      </c>
    </row>
    <row r="18" spans="1:19" x14ac:dyDescent="0.3">
      <c r="B18" s="35">
        <v>2025</v>
      </c>
    </row>
    <row r="19" spans="1:19" ht="14.5" x14ac:dyDescent="0.35">
      <c r="A19" s="43" t="s">
        <v>30</v>
      </c>
      <c r="B19" s="107">
        <v>1</v>
      </c>
      <c r="Q19" s="185">
        <f>B31/12</f>
        <v>1.75</v>
      </c>
      <c r="R19" s="186"/>
    </row>
    <row r="20" spans="1:19" x14ac:dyDescent="0.3">
      <c r="A20" s="43" t="s">
        <v>31</v>
      </c>
      <c r="B20" s="107">
        <v>2</v>
      </c>
    </row>
    <row r="21" spans="1:19" x14ac:dyDescent="0.3">
      <c r="A21" s="43" t="s">
        <v>32</v>
      </c>
      <c r="B21" s="107">
        <v>3</v>
      </c>
    </row>
    <row r="22" spans="1:19" x14ac:dyDescent="0.3">
      <c r="A22" s="43" t="s">
        <v>33</v>
      </c>
      <c r="B22" s="107">
        <v>4</v>
      </c>
    </row>
    <row r="23" spans="1:19" x14ac:dyDescent="0.3">
      <c r="A23" s="43" t="s">
        <v>34</v>
      </c>
      <c r="B23" s="107">
        <v>5</v>
      </c>
    </row>
    <row r="24" spans="1:19" x14ac:dyDescent="0.3">
      <c r="A24" s="43" t="s">
        <v>35</v>
      </c>
      <c r="B24" s="107">
        <v>6</v>
      </c>
    </row>
    <row r="25" spans="1:19" x14ac:dyDescent="0.3">
      <c r="A25" s="43" t="s">
        <v>36</v>
      </c>
      <c r="B25" s="107">
        <v>0</v>
      </c>
    </row>
    <row r="26" spans="1:19" x14ac:dyDescent="0.3">
      <c r="A26" s="43" t="s">
        <v>37</v>
      </c>
      <c r="B26" s="107">
        <v>0</v>
      </c>
    </row>
    <row r="27" spans="1:19" x14ac:dyDescent="0.3">
      <c r="A27" s="43" t="s">
        <v>38</v>
      </c>
      <c r="B27" s="107">
        <v>0</v>
      </c>
    </row>
    <row r="28" spans="1:19" x14ac:dyDescent="0.3">
      <c r="A28" s="43" t="s">
        <v>39</v>
      </c>
      <c r="B28" s="107">
        <v>0</v>
      </c>
    </row>
    <row r="29" spans="1:19" x14ac:dyDescent="0.3">
      <c r="A29" s="43" t="s">
        <v>40</v>
      </c>
      <c r="B29" s="107">
        <v>0</v>
      </c>
    </row>
    <row r="30" spans="1:19" x14ac:dyDescent="0.3">
      <c r="A30" s="43" t="s">
        <v>41</v>
      </c>
      <c r="B30" s="107">
        <v>0</v>
      </c>
    </row>
    <row r="31" spans="1:19" x14ac:dyDescent="0.3">
      <c r="B31" s="117">
        <f>SUM(B19:B30)</f>
        <v>21</v>
      </c>
    </row>
    <row r="33" spans="1:18" x14ac:dyDescent="0.3">
      <c r="B33" s="35">
        <v>2024</v>
      </c>
    </row>
    <row r="34" spans="1:18" ht="14.5" x14ac:dyDescent="0.35">
      <c r="A34" s="43" t="s">
        <v>30</v>
      </c>
      <c r="B34" s="107">
        <v>1</v>
      </c>
      <c r="Q34" s="185">
        <f>B46/12</f>
        <v>1.75</v>
      </c>
      <c r="R34" s="186"/>
    </row>
    <row r="35" spans="1:18" x14ac:dyDescent="0.3">
      <c r="A35" s="43" t="s">
        <v>31</v>
      </c>
      <c r="B35" s="107">
        <v>2</v>
      </c>
    </row>
    <row r="36" spans="1:18" x14ac:dyDescent="0.3">
      <c r="A36" s="43" t="s">
        <v>32</v>
      </c>
      <c r="B36" s="107">
        <v>3</v>
      </c>
    </row>
    <row r="37" spans="1:18" x14ac:dyDescent="0.3">
      <c r="A37" s="43" t="s">
        <v>33</v>
      </c>
      <c r="B37" s="107">
        <v>4</v>
      </c>
    </row>
    <row r="38" spans="1:18" x14ac:dyDescent="0.3">
      <c r="A38" s="43" t="s">
        <v>34</v>
      </c>
      <c r="B38" s="107">
        <v>5</v>
      </c>
    </row>
    <row r="39" spans="1:18" x14ac:dyDescent="0.3">
      <c r="A39" s="43" t="s">
        <v>35</v>
      </c>
      <c r="B39" s="107">
        <v>6</v>
      </c>
    </row>
    <row r="40" spans="1:18" x14ac:dyDescent="0.3">
      <c r="A40" s="43" t="s">
        <v>36</v>
      </c>
      <c r="B40" s="107">
        <v>0</v>
      </c>
    </row>
    <row r="41" spans="1:18" x14ac:dyDescent="0.3">
      <c r="A41" s="43" t="s">
        <v>37</v>
      </c>
      <c r="B41" s="107">
        <v>0</v>
      </c>
    </row>
    <row r="42" spans="1:18" x14ac:dyDescent="0.3">
      <c r="A42" s="43" t="s">
        <v>38</v>
      </c>
      <c r="B42" s="107">
        <v>0</v>
      </c>
    </row>
    <row r="43" spans="1:18" x14ac:dyDescent="0.3">
      <c r="A43" s="43" t="s">
        <v>39</v>
      </c>
      <c r="B43" s="107">
        <v>0</v>
      </c>
    </row>
    <row r="44" spans="1:18" x14ac:dyDescent="0.3">
      <c r="A44" s="43" t="s">
        <v>40</v>
      </c>
      <c r="B44" s="107">
        <v>0</v>
      </c>
    </row>
    <row r="45" spans="1:18" x14ac:dyDescent="0.3">
      <c r="A45" s="43" t="s">
        <v>41</v>
      </c>
      <c r="B45" s="107">
        <v>0</v>
      </c>
    </row>
    <row r="46" spans="1:18" x14ac:dyDescent="0.3">
      <c r="B46" s="117">
        <f>SUM(B34:B45)</f>
        <v>21</v>
      </c>
    </row>
    <row r="197" spans="3:3" x14ac:dyDescent="0.3">
      <c r="C197" s="118">
        <f>B2/$B$15</f>
        <v>4.7619047619047616E-2</v>
      </c>
    </row>
    <row r="198" spans="3:3" x14ac:dyDescent="0.3">
      <c r="C198" s="118">
        <f>B3/$B$15</f>
        <v>9.5238095238095233E-2</v>
      </c>
    </row>
    <row r="199" spans="3:3" x14ac:dyDescent="0.3">
      <c r="C199" s="118">
        <f>B4/$B$15</f>
        <v>0.14285714285714285</v>
      </c>
    </row>
    <row r="200" spans="3:3" x14ac:dyDescent="0.3">
      <c r="C200" s="118">
        <f>B5/$B$15</f>
        <v>0.19047619047619047</v>
      </c>
    </row>
    <row r="201" spans="3:3" x14ac:dyDescent="0.3">
      <c r="C201" s="118" t="e">
        <f>#REF!/$B$15</f>
        <v>#REF!</v>
      </c>
    </row>
    <row r="202" spans="3:3" x14ac:dyDescent="0.3">
      <c r="C202" s="118" t="e">
        <f>#REF!/$B$15</f>
        <v>#REF!</v>
      </c>
    </row>
  </sheetData>
  <mergeCells count="2">
    <mergeCell ref="Q19:R19"/>
    <mergeCell ref="Q34:R34"/>
  </mergeCells>
  <phoneticPr fontId="4" type="noConversion"/>
  <pageMargins left="0.7" right="0.7" top="0.78740157499999996" bottom="0.78740157499999996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BDB0E-C53C-431C-A661-6B0DC222E44E}">
  <sheetPr>
    <tabColor rgb="FF92D050"/>
  </sheetPr>
  <dimension ref="A1:E8"/>
  <sheetViews>
    <sheetView tabSelected="1" workbookViewId="0">
      <selection activeCell="B8" sqref="B8:D8"/>
    </sheetView>
  </sheetViews>
  <sheetFormatPr defaultRowHeight="14" x14ac:dyDescent="0.3"/>
  <cols>
    <col min="1" max="1" width="10.81640625" style="6" customWidth="1"/>
    <col min="2" max="2" width="8.7265625" style="62"/>
    <col min="3" max="16384" width="8.7265625" style="6"/>
  </cols>
  <sheetData>
    <row r="1" spans="1:5" x14ac:dyDescent="0.3">
      <c r="A1" s="102" t="s">
        <v>3</v>
      </c>
      <c r="B1" s="103" t="s">
        <v>6</v>
      </c>
      <c r="C1" s="35" t="s">
        <v>4</v>
      </c>
      <c r="D1" s="35" t="s">
        <v>5</v>
      </c>
    </row>
    <row r="2" spans="1:5" x14ac:dyDescent="0.3">
      <c r="A2" s="43" t="s">
        <v>116</v>
      </c>
      <c r="B2" s="104">
        <v>1</v>
      </c>
      <c r="C2" s="104">
        <v>2</v>
      </c>
      <c r="D2" s="104">
        <v>3</v>
      </c>
    </row>
    <row r="3" spans="1:5" x14ac:dyDescent="0.3">
      <c r="A3" s="43" t="s">
        <v>115</v>
      </c>
      <c r="B3" s="104">
        <v>0</v>
      </c>
      <c r="C3" s="104">
        <v>0</v>
      </c>
      <c r="D3" s="104">
        <v>0</v>
      </c>
    </row>
    <row r="4" spans="1:5" x14ac:dyDescent="0.3">
      <c r="B4" s="105"/>
    </row>
    <row r="5" spans="1:5" x14ac:dyDescent="0.3">
      <c r="A5" s="102" t="s">
        <v>76</v>
      </c>
      <c r="B5" s="105"/>
    </row>
    <row r="6" spans="1:5" x14ac:dyDescent="0.3">
      <c r="A6" s="43" t="s">
        <v>143</v>
      </c>
      <c r="B6" s="104">
        <v>4</v>
      </c>
      <c r="C6" s="104">
        <v>5</v>
      </c>
      <c r="D6" s="104">
        <v>6</v>
      </c>
    </row>
    <row r="7" spans="1:5" x14ac:dyDescent="0.3">
      <c r="A7" s="43" t="s">
        <v>54</v>
      </c>
      <c r="B7" s="104">
        <v>0</v>
      </c>
      <c r="C7" s="104">
        <v>0</v>
      </c>
      <c r="D7" s="104">
        <v>0</v>
      </c>
    </row>
    <row r="8" spans="1:5" x14ac:dyDescent="0.3">
      <c r="B8" s="187">
        <f>SUM(B2:B7)+(C2+C3+C6+C7)*Rezerva!R3+(D2+D3+D6+D7)*Rezerva!R4</f>
        <v>362.05</v>
      </c>
      <c r="C8" s="188"/>
      <c r="D8" s="188"/>
      <c r="E8" s="159">
        <f>B8/PORTFOLIO!P16</f>
        <v>0.66304666324811379</v>
      </c>
    </row>
  </sheetData>
  <mergeCells count="1">
    <mergeCell ref="B8:D8"/>
  </mergeCells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B053A-2E5A-4E21-948E-4880DF162140}">
  <sheetPr>
    <tabColor theme="1"/>
  </sheetPr>
  <dimension ref="A1:D17"/>
  <sheetViews>
    <sheetView workbookViewId="0">
      <selection activeCell="D15" sqref="D15"/>
    </sheetView>
  </sheetViews>
  <sheetFormatPr defaultRowHeight="14" x14ac:dyDescent="0.3"/>
  <cols>
    <col min="1" max="1" width="20" style="6" bestFit="1" customWidth="1"/>
    <col min="2" max="2" width="11.1796875" style="6" customWidth="1"/>
    <col min="3" max="3" width="9.90625" style="6" bestFit="1" customWidth="1"/>
    <col min="4" max="4" width="10.1796875" style="6" customWidth="1"/>
    <col min="5" max="16384" width="8.7265625" style="6"/>
  </cols>
  <sheetData>
    <row r="1" spans="1:4" x14ac:dyDescent="0.3">
      <c r="A1" s="94" t="s">
        <v>57</v>
      </c>
      <c r="B1" s="35" t="s">
        <v>66</v>
      </c>
      <c r="C1" s="35" t="s">
        <v>104</v>
      </c>
      <c r="D1" s="35" t="s">
        <v>67</v>
      </c>
    </row>
    <row r="2" spans="1:4" x14ac:dyDescent="0.3">
      <c r="A2" s="43" t="s">
        <v>62</v>
      </c>
      <c r="B2" s="95">
        <v>4</v>
      </c>
      <c r="C2" s="68">
        <v>2016</v>
      </c>
      <c r="D2" s="96">
        <v>1</v>
      </c>
    </row>
    <row r="3" spans="1:4" x14ac:dyDescent="0.3">
      <c r="A3" s="43" t="s">
        <v>85</v>
      </c>
      <c r="B3" s="97">
        <v>5</v>
      </c>
      <c r="C3" s="68">
        <v>2022</v>
      </c>
      <c r="D3" s="97">
        <v>2</v>
      </c>
    </row>
    <row r="4" spans="1:4" x14ac:dyDescent="0.3">
      <c r="A4" s="43" t="s">
        <v>86</v>
      </c>
      <c r="B4" s="95">
        <v>6</v>
      </c>
      <c r="C4" s="68">
        <v>2024</v>
      </c>
      <c r="D4" s="96">
        <v>3</v>
      </c>
    </row>
    <row r="5" spans="1:4" x14ac:dyDescent="0.3">
      <c r="A5" s="43" t="s">
        <v>60</v>
      </c>
      <c r="B5" s="97"/>
      <c r="C5" s="98"/>
      <c r="D5" s="97"/>
    </row>
    <row r="6" spans="1:4" x14ac:dyDescent="0.3">
      <c r="A6" s="43" t="s">
        <v>63</v>
      </c>
      <c r="B6" s="97"/>
      <c r="C6" s="99"/>
      <c r="D6" s="97"/>
    </row>
    <row r="7" spans="1:4" x14ac:dyDescent="0.3">
      <c r="A7" s="43" t="s">
        <v>64</v>
      </c>
      <c r="B7" s="97"/>
      <c r="C7" s="99"/>
      <c r="D7" s="97"/>
    </row>
    <row r="8" spans="1:4" x14ac:dyDescent="0.3">
      <c r="A8" s="43" t="s">
        <v>65</v>
      </c>
      <c r="B8" s="97"/>
      <c r="C8" s="99"/>
      <c r="D8" s="97"/>
    </row>
    <row r="9" spans="1:4" x14ac:dyDescent="0.3">
      <c r="A9" s="43" t="s">
        <v>58</v>
      </c>
      <c r="B9" s="97"/>
      <c r="C9" s="99"/>
      <c r="D9" s="97"/>
    </row>
    <row r="10" spans="1:4" x14ac:dyDescent="0.3">
      <c r="A10" s="43" t="s">
        <v>73</v>
      </c>
      <c r="B10" s="97"/>
      <c r="C10" s="99"/>
      <c r="D10" s="97"/>
    </row>
    <row r="11" spans="1:4" x14ac:dyDescent="0.3">
      <c r="A11" s="43" t="s">
        <v>131</v>
      </c>
      <c r="B11" s="97"/>
      <c r="C11" s="99"/>
      <c r="D11" s="97"/>
    </row>
    <row r="12" spans="1:4" x14ac:dyDescent="0.3">
      <c r="A12" s="43" t="s">
        <v>132</v>
      </c>
      <c r="B12" s="97"/>
      <c r="C12" s="99"/>
      <c r="D12" s="97"/>
    </row>
    <row r="13" spans="1:4" x14ac:dyDescent="0.3">
      <c r="A13" s="43" t="s">
        <v>74</v>
      </c>
      <c r="B13" s="97"/>
      <c r="C13" s="99"/>
      <c r="D13" s="97"/>
    </row>
    <row r="14" spans="1:4" x14ac:dyDescent="0.3">
      <c r="A14" s="43" t="s">
        <v>84</v>
      </c>
      <c r="B14" s="97"/>
      <c r="C14" s="99"/>
      <c r="D14" s="97"/>
    </row>
    <row r="15" spans="1:4" x14ac:dyDescent="0.3">
      <c r="A15" s="43"/>
      <c r="B15" s="100">
        <f>SUM(B2:B14)</f>
        <v>15</v>
      </c>
      <c r="C15" s="101"/>
      <c r="D15" s="101">
        <f>SUM(D2:D14)</f>
        <v>6</v>
      </c>
    </row>
    <row r="16" spans="1:4" x14ac:dyDescent="0.3">
      <c r="A16" s="43"/>
    </row>
    <row r="17" spans="1:1" x14ac:dyDescent="0.3">
      <c r="A17" s="43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2:AD142"/>
  <sheetViews>
    <sheetView workbookViewId="0">
      <selection activeCell="B2" sqref="B2"/>
    </sheetView>
  </sheetViews>
  <sheetFormatPr defaultRowHeight="14" x14ac:dyDescent="0.3"/>
  <cols>
    <col min="1" max="1" width="2.81640625" style="27" bestFit="1" customWidth="1"/>
    <col min="2" max="2" width="22.7265625" style="27" bestFit="1" customWidth="1"/>
    <col min="3" max="3" width="13.81640625" style="27" bestFit="1" customWidth="1"/>
    <col min="4" max="4" width="13.90625" style="27" customWidth="1"/>
    <col min="5" max="5" width="13.453125" style="27" customWidth="1"/>
    <col min="6" max="6" width="10.26953125" style="27" bestFit="1" customWidth="1"/>
    <col min="7" max="7" width="9.7265625" style="27" bestFit="1" customWidth="1"/>
    <col min="8" max="9" width="9.453125" style="27" customWidth="1"/>
    <col min="10" max="10" width="12.1796875" style="27" bestFit="1" customWidth="1"/>
    <col min="11" max="11" width="10.54296875" style="27" customWidth="1"/>
    <col min="12" max="12" width="9.453125" style="27" customWidth="1"/>
    <col min="13" max="13" width="10.1796875" style="27" customWidth="1"/>
    <col min="14" max="14" width="10.90625" style="27" customWidth="1"/>
    <col min="15" max="15" width="10.26953125" style="27" customWidth="1"/>
    <col min="16" max="16" width="11" style="27" customWidth="1"/>
    <col min="17" max="18" width="10.26953125" style="27" customWidth="1"/>
    <col min="19" max="19" width="9.453125" style="27" customWidth="1"/>
    <col min="20" max="20" width="9.453125" style="6" customWidth="1"/>
    <col min="21" max="16384" width="8.7265625" style="6"/>
  </cols>
  <sheetData>
    <row r="2" spans="2:16" ht="14.5" customHeight="1" x14ac:dyDescent="0.3">
      <c r="B2" s="28">
        <v>45931</v>
      </c>
      <c r="C2" s="29"/>
    </row>
    <row r="3" spans="2:16" ht="14.5" customHeight="1" thickBot="1" x14ac:dyDescent="0.35">
      <c r="B3" s="29"/>
      <c r="C3" s="29"/>
    </row>
    <row r="4" spans="2:16" ht="14.5" customHeight="1" x14ac:dyDescent="0.35">
      <c r="B4" s="30" t="s">
        <v>44</v>
      </c>
      <c r="C4" s="31">
        <f>B30+B38+B51+B62+B69+B76+-B83+B97+B105+B113+B119</f>
        <v>21</v>
      </c>
    </row>
    <row r="5" spans="2:16" ht="15.65" customHeight="1" thickBot="1" x14ac:dyDescent="0.4">
      <c r="B5" s="32" t="s">
        <v>45</v>
      </c>
      <c r="C5" s="33">
        <f>B31+B39+B52+B63+B70+B77+B84+B98+B106+B114+B120</f>
        <v>21</v>
      </c>
    </row>
    <row r="6" spans="2:16" ht="15.65" customHeight="1" x14ac:dyDescent="0.3">
      <c r="O6" s="14"/>
    </row>
    <row r="7" spans="2:16" ht="15.65" customHeight="1" x14ac:dyDescent="0.3">
      <c r="B7" s="34"/>
      <c r="N7" s="35">
        <v>2025</v>
      </c>
      <c r="O7" s="35">
        <v>2026</v>
      </c>
      <c r="P7" s="35">
        <v>2027</v>
      </c>
    </row>
    <row r="8" spans="2:16" ht="15.65" customHeight="1" x14ac:dyDescent="0.3">
      <c r="B8" s="34"/>
      <c r="M8" s="26" t="s">
        <v>30</v>
      </c>
      <c r="N8" s="36"/>
      <c r="O8" s="36"/>
      <c r="P8" s="36"/>
    </row>
    <row r="9" spans="2:16" x14ac:dyDescent="0.3">
      <c r="B9" s="34"/>
      <c r="F9" s="6"/>
      <c r="G9" s="6"/>
      <c r="H9" s="6"/>
      <c r="L9" s="6"/>
      <c r="M9" s="26" t="s">
        <v>31</v>
      </c>
      <c r="N9" s="36"/>
      <c r="O9" s="36"/>
      <c r="P9" s="36"/>
    </row>
    <row r="10" spans="2:16" x14ac:dyDescent="0.3">
      <c r="B10" s="34"/>
      <c r="F10" s="6"/>
      <c r="G10" s="6"/>
      <c r="H10" s="6"/>
      <c r="L10" s="6"/>
      <c r="M10" s="26" t="s">
        <v>32</v>
      </c>
      <c r="N10" s="36"/>
      <c r="O10" s="36"/>
      <c r="P10" s="36"/>
    </row>
    <row r="11" spans="2:16" x14ac:dyDescent="0.3">
      <c r="B11" s="34"/>
      <c r="F11" s="6"/>
      <c r="G11" s="6"/>
      <c r="H11" s="6"/>
      <c r="L11" s="6"/>
      <c r="M11" s="26" t="s">
        <v>33</v>
      </c>
      <c r="N11" s="36"/>
      <c r="O11" s="36"/>
      <c r="P11" s="36"/>
    </row>
    <row r="12" spans="2:16" x14ac:dyDescent="0.3">
      <c r="B12" s="34"/>
      <c r="F12" s="6"/>
      <c r="G12" s="6"/>
      <c r="H12" s="6"/>
      <c r="L12" s="6"/>
      <c r="M12" s="26" t="s">
        <v>34</v>
      </c>
      <c r="N12" s="36"/>
      <c r="O12" s="36"/>
      <c r="P12" s="36"/>
    </row>
    <row r="13" spans="2:16" x14ac:dyDescent="0.3">
      <c r="B13" s="34"/>
      <c r="F13" s="6"/>
      <c r="G13" s="6"/>
      <c r="H13" s="6"/>
      <c r="L13" s="6"/>
      <c r="M13" s="26" t="s">
        <v>35</v>
      </c>
      <c r="N13" s="36"/>
      <c r="O13" s="36"/>
      <c r="P13" s="36"/>
    </row>
    <row r="14" spans="2:16" x14ac:dyDescent="0.3">
      <c r="B14" s="34"/>
      <c r="F14" s="6"/>
      <c r="G14" s="6"/>
      <c r="H14" s="6"/>
      <c r="L14" s="6"/>
      <c r="M14" s="26" t="s">
        <v>36</v>
      </c>
      <c r="N14" s="36"/>
      <c r="O14" s="36"/>
      <c r="P14" s="36"/>
    </row>
    <row r="15" spans="2:16" x14ac:dyDescent="0.3">
      <c r="B15" s="34"/>
      <c r="F15" s="6"/>
      <c r="G15" s="6"/>
      <c r="H15" s="6"/>
      <c r="L15" s="6"/>
      <c r="M15" s="26" t="s">
        <v>37</v>
      </c>
      <c r="N15" s="36"/>
      <c r="O15" s="36"/>
      <c r="P15" s="36"/>
    </row>
    <row r="16" spans="2:16" x14ac:dyDescent="0.3">
      <c r="B16" s="34"/>
      <c r="F16" s="6"/>
      <c r="G16" s="6"/>
      <c r="H16" s="6"/>
      <c r="L16" s="6"/>
      <c r="M16" s="26" t="s">
        <v>38</v>
      </c>
      <c r="N16" s="36"/>
      <c r="O16" s="36"/>
      <c r="P16" s="36"/>
    </row>
    <row r="17" spans="1:16" x14ac:dyDescent="0.3">
      <c r="B17" s="34"/>
      <c r="F17" s="6"/>
      <c r="G17" s="6"/>
      <c r="H17" s="6"/>
      <c r="L17" s="6"/>
      <c r="M17" s="26" t="s">
        <v>39</v>
      </c>
      <c r="N17" s="36"/>
      <c r="O17" s="36"/>
      <c r="P17" s="36"/>
    </row>
    <row r="18" spans="1:16" x14ac:dyDescent="0.3">
      <c r="B18" s="34"/>
      <c r="F18" s="6"/>
      <c r="G18" s="6"/>
      <c r="H18" s="6"/>
      <c r="L18" s="6"/>
      <c r="M18" s="26" t="s">
        <v>40</v>
      </c>
      <c r="N18" s="36"/>
      <c r="O18" s="36"/>
      <c r="P18" s="36"/>
    </row>
    <row r="19" spans="1:16" x14ac:dyDescent="0.3">
      <c r="B19" s="34"/>
      <c r="F19" s="6"/>
      <c r="G19" s="6"/>
      <c r="H19" s="6"/>
      <c r="L19" s="6"/>
      <c r="M19" s="26" t="s">
        <v>41</v>
      </c>
      <c r="N19" s="36"/>
      <c r="O19" s="36"/>
      <c r="P19" s="36"/>
    </row>
    <row r="20" spans="1:16" x14ac:dyDescent="0.3">
      <c r="B20" s="34"/>
      <c r="F20" s="6"/>
      <c r="G20" s="6"/>
      <c r="H20" s="6"/>
      <c r="L20" s="6"/>
    </row>
    <row r="21" spans="1:16" x14ac:dyDescent="0.3">
      <c r="B21" s="34"/>
      <c r="F21" s="6"/>
      <c r="G21" s="6"/>
      <c r="H21" s="6"/>
      <c r="L21" s="6"/>
    </row>
    <row r="22" spans="1:16" x14ac:dyDescent="0.3">
      <c r="B22" s="34"/>
      <c r="F22" s="6"/>
      <c r="G22" s="6"/>
      <c r="H22" s="6"/>
      <c r="L22" s="6"/>
    </row>
    <row r="23" spans="1:16" x14ac:dyDescent="0.3">
      <c r="B23" s="34"/>
      <c r="F23" s="6"/>
      <c r="G23" s="6"/>
      <c r="H23" s="6"/>
      <c r="L23" s="6"/>
    </row>
    <row r="24" spans="1:16" x14ac:dyDescent="0.3">
      <c r="B24" s="34"/>
      <c r="F24" s="6"/>
      <c r="G24" s="6"/>
      <c r="H24" s="6"/>
      <c r="L24" s="6"/>
    </row>
    <row r="25" spans="1:16" x14ac:dyDescent="0.3">
      <c r="B25" s="34"/>
      <c r="F25" s="6"/>
      <c r="G25" s="6"/>
      <c r="H25" s="6"/>
      <c r="L25" s="6"/>
    </row>
    <row r="26" spans="1:16" x14ac:dyDescent="0.3">
      <c r="B26" s="34"/>
      <c r="F26" s="6"/>
      <c r="G26" s="6"/>
      <c r="H26" s="6"/>
      <c r="L26" s="6"/>
    </row>
    <row r="27" spans="1:16" x14ac:dyDescent="0.3">
      <c r="B27" s="34"/>
      <c r="F27" s="6"/>
      <c r="G27" s="6"/>
      <c r="H27" s="6"/>
      <c r="L27" s="6"/>
    </row>
    <row r="28" spans="1:16" ht="14.5" thickBot="1" x14ac:dyDescent="0.35">
      <c r="B28" s="34"/>
      <c r="F28" s="6"/>
      <c r="G28" s="6"/>
      <c r="H28" s="6"/>
      <c r="L28" s="6"/>
    </row>
    <row r="29" spans="1:16" x14ac:dyDescent="0.3">
      <c r="A29" s="27">
        <v>1</v>
      </c>
      <c r="B29" s="37" t="s">
        <v>22</v>
      </c>
      <c r="C29" s="38"/>
      <c r="K29" s="6"/>
      <c r="O29" s="6"/>
    </row>
    <row r="30" spans="1:16" x14ac:dyDescent="0.3">
      <c r="B30" s="39">
        <f>E35-F35</f>
        <v>1</v>
      </c>
      <c r="C30" s="40">
        <f>B30/C4</f>
        <v>4.7619047619047616E-2</v>
      </c>
      <c r="K30" s="6"/>
      <c r="O30" s="6"/>
    </row>
    <row r="31" spans="1:16" ht="14.5" thickBot="1" x14ac:dyDescent="0.35">
      <c r="B31" s="41">
        <f>G35</f>
        <v>1</v>
      </c>
      <c r="C31" s="42">
        <f>B31/C5</f>
        <v>4.7619047619047616E-2</v>
      </c>
      <c r="K31" s="6"/>
      <c r="O31" s="6"/>
    </row>
    <row r="32" spans="1:16" x14ac:dyDescent="0.3">
      <c r="K32" s="6"/>
      <c r="O32" s="6"/>
    </row>
    <row r="33" spans="1:25" x14ac:dyDescent="0.3">
      <c r="C33" s="35" t="s">
        <v>151</v>
      </c>
      <c r="D33" s="35" t="s">
        <v>152</v>
      </c>
      <c r="K33" s="6"/>
      <c r="O33" s="6"/>
    </row>
    <row r="34" spans="1:25" x14ac:dyDescent="0.3">
      <c r="B34" s="43" t="s">
        <v>112</v>
      </c>
      <c r="C34" s="44">
        <v>0</v>
      </c>
      <c r="D34" s="44">
        <v>0</v>
      </c>
      <c r="K34" s="6"/>
      <c r="O34" s="6"/>
    </row>
    <row r="35" spans="1:25" x14ac:dyDescent="0.3">
      <c r="B35" s="43" t="s">
        <v>6</v>
      </c>
      <c r="C35" s="45">
        <v>1</v>
      </c>
      <c r="D35" s="45">
        <v>0</v>
      </c>
      <c r="E35" s="46">
        <f>SUM(C35:D35)</f>
        <v>1</v>
      </c>
      <c r="F35" s="47">
        <v>0</v>
      </c>
      <c r="G35" s="48">
        <v>1</v>
      </c>
      <c r="K35" s="6"/>
      <c r="O35" s="6"/>
    </row>
    <row r="36" spans="1:25" ht="14.5" thickBot="1" x14ac:dyDescent="0.35">
      <c r="B36" s="43"/>
      <c r="C36" s="49"/>
      <c r="E36" s="50"/>
      <c r="K36" s="6"/>
      <c r="O36" s="6"/>
    </row>
    <row r="37" spans="1:25" x14ac:dyDescent="0.3">
      <c r="A37" s="27">
        <v>2</v>
      </c>
      <c r="B37" s="37" t="s">
        <v>23</v>
      </c>
      <c r="C37" s="38"/>
      <c r="J37" s="6"/>
      <c r="K37" s="6"/>
      <c r="L37" s="6"/>
    </row>
    <row r="38" spans="1:25" x14ac:dyDescent="0.3">
      <c r="B38" s="51">
        <f>F42+H45+E48-G42-I45-F48</f>
        <v>2</v>
      </c>
      <c r="C38" s="40">
        <f>B38/C4</f>
        <v>9.5238095238095233E-2</v>
      </c>
      <c r="J38" s="6"/>
      <c r="K38" s="6"/>
      <c r="L38" s="6"/>
    </row>
    <row r="39" spans="1:25" ht="14.5" thickBot="1" x14ac:dyDescent="0.35">
      <c r="B39" s="52">
        <f>H42+J45+G48</f>
        <v>2</v>
      </c>
      <c r="C39" s="53">
        <f>B39/C5</f>
        <v>9.5238095238095233E-2</v>
      </c>
      <c r="J39" s="6"/>
      <c r="K39" s="6"/>
      <c r="L39" s="6"/>
    </row>
    <row r="41" spans="1:25" x14ac:dyDescent="0.3">
      <c r="B41" s="43" t="s">
        <v>110</v>
      </c>
      <c r="C41" s="54"/>
      <c r="D41" s="54"/>
      <c r="E41" s="54"/>
    </row>
    <row r="42" spans="1:25" x14ac:dyDescent="0.3">
      <c r="B42" s="43" t="s">
        <v>6</v>
      </c>
      <c r="C42" s="55">
        <v>2</v>
      </c>
      <c r="D42" s="55">
        <v>0</v>
      </c>
      <c r="E42" s="55">
        <v>0</v>
      </c>
      <c r="F42" s="56">
        <f>SUM(C42:E42)</f>
        <v>2</v>
      </c>
      <c r="G42" s="47">
        <v>0</v>
      </c>
      <c r="H42" s="48">
        <v>2</v>
      </c>
    </row>
    <row r="44" spans="1:25" x14ac:dyDescent="0.3">
      <c r="A44" s="6"/>
      <c r="B44" s="57" t="s">
        <v>90</v>
      </c>
      <c r="C44" s="58"/>
      <c r="D44" s="58"/>
      <c r="E44" s="58"/>
      <c r="F44" s="58"/>
      <c r="G44" s="58"/>
      <c r="O44" s="6"/>
    </row>
    <row r="45" spans="1:25" x14ac:dyDescent="0.3">
      <c r="A45" s="6"/>
      <c r="B45" s="43" t="s">
        <v>6</v>
      </c>
      <c r="C45" s="59">
        <v>0</v>
      </c>
      <c r="D45" s="60">
        <v>0</v>
      </c>
      <c r="E45" s="60">
        <v>0</v>
      </c>
      <c r="F45" s="60">
        <v>0</v>
      </c>
      <c r="G45" s="60">
        <v>0</v>
      </c>
      <c r="H45" s="46">
        <f>SUM(C45:G45)</f>
        <v>0</v>
      </c>
      <c r="I45" s="47">
        <v>0</v>
      </c>
      <c r="J45" s="61">
        <v>0</v>
      </c>
      <c r="O45" s="6"/>
    </row>
    <row r="47" spans="1:25" x14ac:dyDescent="0.3">
      <c r="B47" s="43" t="s">
        <v>111</v>
      </c>
      <c r="C47" s="54"/>
      <c r="D47" s="54"/>
      <c r="E47" s="62"/>
      <c r="F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49"/>
      <c r="Y47" s="63"/>
    </row>
    <row r="48" spans="1:25" x14ac:dyDescent="0.3">
      <c r="B48" s="43" t="s">
        <v>6</v>
      </c>
      <c r="C48" s="64">
        <v>0</v>
      </c>
      <c r="D48" s="64">
        <v>0</v>
      </c>
      <c r="E48" s="56">
        <f>SUM(C48:D48)</f>
        <v>0</v>
      </c>
      <c r="F48" s="47">
        <v>0</v>
      </c>
      <c r="G48" s="48">
        <v>0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49"/>
      <c r="Y48" s="63"/>
    </row>
    <row r="49" spans="1:25" ht="14.5" thickBot="1" x14ac:dyDescent="0.35">
      <c r="B49" s="43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49"/>
      <c r="Y49" s="63"/>
    </row>
    <row r="50" spans="1:25" ht="14.5" thickBot="1" x14ac:dyDescent="0.35">
      <c r="A50" s="27">
        <v>3</v>
      </c>
      <c r="B50" s="65" t="s">
        <v>25</v>
      </c>
      <c r="C50" s="38"/>
    </row>
    <row r="51" spans="1:25" x14ac:dyDescent="0.3">
      <c r="B51" s="66">
        <f>C56+D59-D56</f>
        <v>3</v>
      </c>
      <c r="C51" s="40">
        <f>B51/C4</f>
        <v>0.14285714285714285</v>
      </c>
    </row>
    <row r="52" spans="1:25" ht="14.5" thickBot="1" x14ac:dyDescent="0.35">
      <c r="B52" s="52">
        <f>E56+E59</f>
        <v>3</v>
      </c>
      <c r="C52" s="53">
        <f>B52/C5</f>
        <v>0.14285714285714285</v>
      </c>
    </row>
    <row r="53" spans="1:25" x14ac:dyDescent="0.3">
      <c r="J53" s="6"/>
      <c r="K53" s="6"/>
      <c r="L53" s="6"/>
      <c r="M53" s="6"/>
      <c r="N53" s="6"/>
    </row>
    <row r="55" spans="1:25" x14ac:dyDescent="0.3">
      <c r="B55" s="43" t="s">
        <v>114</v>
      </c>
      <c r="C55" s="54">
        <v>0</v>
      </c>
      <c r="F55" s="43"/>
      <c r="G55" s="49"/>
      <c r="H55" s="63"/>
      <c r="I55" s="50"/>
      <c r="J55" s="43"/>
      <c r="K55" s="67"/>
      <c r="L55" s="67"/>
      <c r="M55" s="50"/>
    </row>
    <row r="56" spans="1:25" x14ac:dyDescent="0.3">
      <c r="B56" s="43" t="s">
        <v>6</v>
      </c>
      <c r="C56" s="16">
        <v>3</v>
      </c>
      <c r="D56" s="47">
        <v>0</v>
      </c>
      <c r="E56" s="48">
        <v>3</v>
      </c>
      <c r="F56" s="43"/>
      <c r="G56" s="49"/>
      <c r="H56" s="63"/>
      <c r="I56" s="50"/>
      <c r="J56" s="43"/>
      <c r="K56" s="67"/>
      <c r="L56" s="67"/>
      <c r="M56" s="50"/>
    </row>
    <row r="57" spans="1:25" x14ac:dyDescent="0.3">
      <c r="B57" s="43"/>
      <c r="C57" s="49"/>
      <c r="D57" s="63"/>
      <c r="E57" s="50"/>
      <c r="F57" s="43"/>
      <c r="G57" s="49"/>
      <c r="H57" s="63"/>
      <c r="I57" s="50"/>
      <c r="J57" s="43"/>
      <c r="K57" s="67"/>
      <c r="L57" s="67"/>
      <c r="M57" s="50"/>
    </row>
    <row r="58" spans="1:25" x14ac:dyDescent="0.3">
      <c r="B58" s="43" t="s">
        <v>113</v>
      </c>
      <c r="C58" s="69">
        <v>0</v>
      </c>
      <c r="E58" s="43"/>
      <c r="G58" s="49"/>
      <c r="H58" s="63"/>
      <c r="I58" s="50"/>
      <c r="J58" s="43"/>
      <c r="K58" s="67"/>
      <c r="L58" s="67"/>
      <c r="M58" s="50"/>
    </row>
    <row r="59" spans="1:25" x14ac:dyDescent="0.3">
      <c r="B59" s="43" t="s">
        <v>6</v>
      </c>
      <c r="C59" s="55">
        <v>0</v>
      </c>
      <c r="D59" s="46">
        <v>0</v>
      </c>
      <c r="E59" s="70">
        <v>0</v>
      </c>
      <c r="G59" s="49"/>
      <c r="H59" s="63"/>
      <c r="I59" s="50"/>
      <c r="J59" s="43"/>
      <c r="K59" s="67"/>
      <c r="L59" s="67"/>
      <c r="M59" s="50"/>
    </row>
    <row r="60" spans="1:25" ht="14.5" thickBot="1" x14ac:dyDescent="0.35">
      <c r="J60" s="6"/>
      <c r="K60" s="6"/>
      <c r="L60" s="6"/>
      <c r="M60" s="6"/>
      <c r="N60" s="6"/>
    </row>
    <row r="61" spans="1:25" x14ac:dyDescent="0.3">
      <c r="A61" s="27">
        <v>4</v>
      </c>
      <c r="B61" s="37" t="s">
        <v>26</v>
      </c>
      <c r="C61" s="38"/>
    </row>
    <row r="62" spans="1:25" x14ac:dyDescent="0.3">
      <c r="B62" s="51">
        <f>C66-D66</f>
        <v>4</v>
      </c>
      <c r="C62" s="40">
        <f>B62/C4</f>
        <v>0.19047619047619047</v>
      </c>
    </row>
    <row r="63" spans="1:25" ht="14.5" thickBot="1" x14ac:dyDescent="0.35">
      <c r="B63" s="52">
        <f>E66</f>
        <v>4</v>
      </c>
      <c r="C63" s="53">
        <f>B63/C5</f>
        <v>0.19047619047619047</v>
      </c>
    </row>
    <row r="65" spans="1:7" x14ac:dyDescent="0.3">
      <c r="B65" s="43" t="s">
        <v>91</v>
      </c>
      <c r="C65" s="44">
        <v>0</v>
      </c>
    </row>
    <row r="66" spans="1:7" x14ac:dyDescent="0.3">
      <c r="B66" s="43" t="s">
        <v>6</v>
      </c>
      <c r="C66" s="56">
        <v>4</v>
      </c>
      <c r="D66" s="71">
        <v>0</v>
      </c>
      <c r="E66" s="48">
        <v>4</v>
      </c>
    </row>
    <row r="67" spans="1:7" ht="14.5" thickBot="1" x14ac:dyDescent="0.35">
      <c r="B67" s="43"/>
      <c r="C67" s="49"/>
      <c r="D67" s="72"/>
    </row>
    <row r="68" spans="1:7" x14ac:dyDescent="0.3">
      <c r="A68" s="27">
        <v>5</v>
      </c>
      <c r="B68" s="37" t="s">
        <v>27</v>
      </c>
      <c r="C68" s="38"/>
    </row>
    <row r="69" spans="1:7" x14ac:dyDescent="0.3">
      <c r="B69" s="51">
        <f>E73-F73</f>
        <v>5</v>
      </c>
      <c r="C69" s="40">
        <f>B69/C4</f>
        <v>0.23809523809523808</v>
      </c>
    </row>
    <row r="70" spans="1:7" ht="14.5" thickBot="1" x14ac:dyDescent="0.35">
      <c r="B70" s="52">
        <f>G73</f>
        <v>5</v>
      </c>
      <c r="C70" s="53">
        <f>B70/C5</f>
        <v>0.23809523809523808</v>
      </c>
    </row>
    <row r="72" spans="1:7" x14ac:dyDescent="0.3">
      <c r="B72" s="43" t="s">
        <v>95</v>
      </c>
      <c r="C72" s="73" t="s">
        <v>169</v>
      </c>
      <c r="D72" s="73" t="s">
        <v>147</v>
      </c>
    </row>
    <row r="73" spans="1:7" x14ac:dyDescent="0.3">
      <c r="B73" s="43" t="s">
        <v>6</v>
      </c>
      <c r="C73" s="74">
        <v>5</v>
      </c>
      <c r="D73" s="74">
        <v>0</v>
      </c>
      <c r="E73" s="56">
        <f>SUM(C73:D73)</f>
        <v>5</v>
      </c>
      <c r="F73" s="47">
        <v>0</v>
      </c>
      <c r="G73" s="48">
        <v>5</v>
      </c>
    </row>
    <row r="74" spans="1:7" ht="14.5" thickBot="1" x14ac:dyDescent="0.35">
      <c r="B74" s="43"/>
      <c r="C74" s="75"/>
      <c r="D74" s="75"/>
      <c r="E74" s="75"/>
      <c r="F74" s="75"/>
      <c r="G74" s="75"/>
    </row>
    <row r="75" spans="1:7" x14ac:dyDescent="0.3">
      <c r="A75" s="27">
        <v>6</v>
      </c>
      <c r="B75" s="37" t="s">
        <v>24</v>
      </c>
      <c r="C75" s="38"/>
    </row>
    <row r="76" spans="1:7" x14ac:dyDescent="0.3">
      <c r="B76" s="51">
        <f>C80-D80</f>
        <v>6</v>
      </c>
      <c r="C76" s="40">
        <f>B76/C4</f>
        <v>0.2857142857142857</v>
      </c>
    </row>
    <row r="77" spans="1:7" ht="14.5" thickBot="1" x14ac:dyDescent="0.35">
      <c r="B77" s="52">
        <f>E80</f>
        <v>6</v>
      </c>
      <c r="C77" s="53">
        <f>B77/C5</f>
        <v>0.2857142857142857</v>
      </c>
    </row>
    <row r="79" spans="1:7" x14ac:dyDescent="0.3">
      <c r="B79" s="43" t="s">
        <v>120</v>
      </c>
      <c r="C79" s="44">
        <v>0</v>
      </c>
    </row>
    <row r="80" spans="1:7" x14ac:dyDescent="0.3">
      <c r="B80" s="43" t="s">
        <v>6</v>
      </c>
      <c r="C80" s="56">
        <v>6</v>
      </c>
      <c r="D80" s="47">
        <v>0</v>
      </c>
      <c r="E80" s="48">
        <v>6</v>
      </c>
    </row>
    <row r="81" spans="1:30" ht="14.5" thickBot="1" x14ac:dyDescent="0.35">
      <c r="B81" s="43"/>
      <c r="C81" s="49"/>
      <c r="D81" s="63"/>
    </row>
    <row r="82" spans="1:30" x14ac:dyDescent="0.3">
      <c r="A82" s="27">
        <v>7</v>
      </c>
      <c r="B82" s="37" t="s">
        <v>89</v>
      </c>
      <c r="C82" s="38"/>
    </row>
    <row r="83" spans="1:30" x14ac:dyDescent="0.3">
      <c r="B83" s="51">
        <f>M94-N94</f>
        <v>0</v>
      </c>
      <c r="C83" s="40">
        <f>B83/C4</f>
        <v>0</v>
      </c>
    </row>
    <row r="84" spans="1:30" ht="14.5" thickBot="1" x14ac:dyDescent="0.35">
      <c r="B84" s="52">
        <f>O94</f>
        <v>0</v>
      </c>
      <c r="C84" s="53">
        <f>B84/C5</f>
        <v>0</v>
      </c>
    </row>
    <row r="86" spans="1:30" x14ac:dyDescent="0.3">
      <c r="B86" s="5"/>
      <c r="C86" s="189" t="s">
        <v>153</v>
      </c>
      <c r="D86" s="190"/>
      <c r="E86" s="189" t="s">
        <v>154</v>
      </c>
      <c r="F86" s="190"/>
      <c r="G86" s="189" t="s">
        <v>155</v>
      </c>
      <c r="H86" s="190"/>
      <c r="I86" s="189" t="s">
        <v>156</v>
      </c>
      <c r="J86" s="190"/>
      <c r="K86" s="191" t="s">
        <v>157</v>
      </c>
      <c r="L86" s="192"/>
      <c r="M86" s="191" t="s">
        <v>158</v>
      </c>
      <c r="N86" s="192"/>
      <c r="O86" s="6"/>
      <c r="P86" s="6"/>
      <c r="Q86" s="6"/>
      <c r="R86" s="6"/>
      <c r="S86" s="6"/>
    </row>
    <row r="87" spans="1:30" x14ac:dyDescent="0.3">
      <c r="B87" s="26" t="s">
        <v>90</v>
      </c>
      <c r="C87" s="7"/>
      <c r="D87" s="8"/>
      <c r="E87" s="9"/>
      <c r="F87" s="8"/>
      <c r="G87" s="8"/>
      <c r="H87" s="10"/>
      <c r="I87" s="8"/>
      <c r="J87" s="8"/>
      <c r="K87" s="8"/>
      <c r="L87" s="9"/>
      <c r="M87" s="10"/>
      <c r="N87" s="9"/>
      <c r="O87" s="6"/>
      <c r="P87" s="6"/>
      <c r="Q87" s="6"/>
      <c r="R87" s="6"/>
      <c r="S87" s="6"/>
    </row>
    <row r="88" spans="1:30" x14ac:dyDescent="0.3">
      <c r="B88" s="26" t="s">
        <v>4</v>
      </c>
      <c r="C88" s="11">
        <v>1</v>
      </c>
      <c r="D88" s="11">
        <v>2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6"/>
      <c r="P88" s="6"/>
      <c r="Q88" s="6"/>
      <c r="R88" s="6"/>
      <c r="S88" s="6"/>
    </row>
    <row r="89" spans="1:30" x14ac:dyDescent="0.3">
      <c r="B89" s="26" t="s">
        <v>159</v>
      </c>
      <c r="C89" s="12">
        <f>C88/M93*100</f>
        <v>33.333333333333329</v>
      </c>
      <c r="D89" s="12">
        <f>D88/M93*100</f>
        <v>66.666666666666657</v>
      </c>
      <c r="E89" s="12">
        <f>E88/M93*100</f>
        <v>0</v>
      </c>
      <c r="F89" s="12">
        <f>F88/M93*100</f>
        <v>0</v>
      </c>
      <c r="G89" s="12">
        <f>G88/M93*100</f>
        <v>0</v>
      </c>
      <c r="H89" s="12">
        <f>H88/M93*100</f>
        <v>0</v>
      </c>
      <c r="I89" s="12">
        <f>I88/M93*100</f>
        <v>0</v>
      </c>
      <c r="J89" s="12">
        <f>J88/M93*100</f>
        <v>0</v>
      </c>
      <c r="K89" s="12">
        <f>K88/M93*100</f>
        <v>0</v>
      </c>
      <c r="L89" s="12">
        <f>L88/M93*100</f>
        <v>0</v>
      </c>
      <c r="M89" s="12">
        <f>M88/M93*100</f>
        <v>0</v>
      </c>
      <c r="N89" s="12">
        <f>N88/M93*100</f>
        <v>0</v>
      </c>
      <c r="O89" s="6"/>
      <c r="P89" s="6"/>
      <c r="Q89" s="6"/>
      <c r="R89" s="6"/>
      <c r="S89" s="6"/>
    </row>
    <row r="90" spans="1:30" x14ac:dyDescent="0.3">
      <c r="B90" s="26"/>
      <c r="C90" s="6"/>
      <c r="D90" s="6"/>
      <c r="E90" s="6"/>
      <c r="F90" s="6"/>
      <c r="G90" s="6"/>
      <c r="H90" s="6"/>
      <c r="I90" s="6"/>
      <c r="J90" s="6"/>
      <c r="K90" s="6"/>
      <c r="L90" s="13"/>
      <c r="M90" s="6"/>
      <c r="N90" s="6"/>
      <c r="O90" s="13"/>
      <c r="P90" s="14"/>
      <c r="Q90" s="6"/>
      <c r="R90" s="6"/>
      <c r="S90" s="6"/>
    </row>
    <row r="91" spans="1:30" x14ac:dyDescent="0.3">
      <c r="B91" s="26"/>
      <c r="C91" s="191" t="s">
        <v>160</v>
      </c>
      <c r="D91" s="192"/>
      <c r="E91" s="191" t="s">
        <v>161</v>
      </c>
      <c r="F91" s="192"/>
      <c r="G91" s="191" t="s">
        <v>162</v>
      </c>
      <c r="H91" s="193"/>
      <c r="I91" s="191" t="s">
        <v>163</v>
      </c>
      <c r="J91" s="193"/>
      <c r="K91" s="194" t="s">
        <v>164</v>
      </c>
      <c r="L91" s="195"/>
      <c r="N91" s="13"/>
      <c r="O91" s="13"/>
      <c r="P91" s="14"/>
      <c r="Q91" s="6"/>
      <c r="R91" s="6"/>
      <c r="S91" s="6"/>
    </row>
    <row r="92" spans="1:30" x14ac:dyDescent="0.3">
      <c r="B92" s="26" t="s">
        <v>90</v>
      </c>
      <c r="C92" s="8"/>
      <c r="D92" s="23"/>
      <c r="E92" s="9"/>
      <c r="F92" s="9"/>
      <c r="G92" s="7"/>
      <c r="H92" s="8"/>
      <c r="I92" s="8"/>
      <c r="J92" s="15"/>
      <c r="K92" s="9"/>
      <c r="L92" s="9"/>
      <c r="M92" s="13"/>
      <c r="N92" s="13"/>
      <c r="O92" s="14"/>
      <c r="Q92" s="6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</row>
    <row r="93" spans="1:30" x14ac:dyDescent="0.3">
      <c r="B93" s="26" t="s">
        <v>4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6">
        <f>C88+D88+E88+F88+G88+H88+I88+J88+K88+L88+M88+N88+C93+D93+E93+F93+G93+H93+I93+J93+K93+L93</f>
        <v>3</v>
      </c>
      <c r="N93" s="17"/>
      <c r="O93" s="18">
        <v>0</v>
      </c>
      <c r="Q93" s="6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</row>
    <row r="94" spans="1:30" x14ac:dyDescent="0.3">
      <c r="B94" s="26" t="s">
        <v>159</v>
      </c>
      <c r="C94" s="12">
        <f>C93/M93*100</f>
        <v>0</v>
      </c>
      <c r="D94" s="12">
        <f>D93/M93*100</f>
        <v>0</v>
      </c>
      <c r="E94" s="19">
        <f>E93/M93*100</f>
        <v>0</v>
      </c>
      <c r="F94" s="19">
        <f>F93/M93*100</f>
        <v>0</v>
      </c>
      <c r="G94" s="12">
        <f>G93/M93*100</f>
        <v>0</v>
      </c>
      <c r="H94" s="12">
        <f>H93/M93*100</f>
        <v>0</v>
      </c>
      <c r="I94" s="19">
        <f>I93/M93*100</f>
        <v>0</v>
      </c>
      <c r="J94" s="19">
        <f>J93/M93*100</f>
        <v>0</v>
      </c>
      <c r="K94" s="19">
        <f>K93/M93*100</f>
        <v>0</v>
      </c>
      <c r="L94" s="19">
        <f>L93/M93*100</f>
        <v>0</v>
      </c>
      <c r="M94" s="20">
        <v>0</v>
      </c>
      <c r="N94" s="21">
        <v>0</v>
      </c>
      <c r="O94" s="22">
        <f>O93*Rezerva!R3</f>
        <v>0</v>
      </c>
      <c r="Q94" s="6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</row>
    <row r="95" spans="1:30" ht="14.5" thickBot="1" x14ac:dyDescent="0.35">
      <c r="B95" s="43"/>
      <c r="C95" s="43"/>
      <c r="D95" s="49"/>
      <c r="E95" s="63"/>
      <c r="F95" s="50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</row>
    <row r="96" spans="1:30" x14ac:dyDescent="0.3">
      <c r="A96" s="27">
        <v>8</v>
      </c>
      <c r="B96" s="76" t="s">
        <v>144</v>
      </c>
      <c r="C96" s="38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</row>
    <row r="97" spans="1:30" x14ac:dyDescent="0.3">
      <c r="B97" s="51">
        <f>C102-D102</f>
        <v>0</v>
      </c>
      <c r="C97" s="40">
        <f>B97/C4</f>
        <v>0</v>
      </c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</row>
    <row r="98" spans="1:30" ht="14.5" thickBot="1" x14ac:dyDescent="0.35">
      <c r="B98" s="52">
        <f>E102</f>
        <v>0</v>
      </c>
      <c r="C98" s="53">
        <f>B98/C5</f>
        <v>0</v>
      </c>
    </row>
    <row r="100" spans="1:30" x14ac:dyDescent="0.3">
      <c r="B100" s="26" t="s">
        <v>93</v>
      </c>
      <c r="C100" s="77">
        <v>500</v>
      </c>
    </row>
    <row r="101" spans="1:30" x14ac:dyDescent="0.3">
      <c r="B101" s="26" t="s">
        <v>113</v>
      </c>
      <c r="C101" s="78" t="s">
        <v>94</v>
      </c>
    </row>
    <row r="102" spans="1:30" x14ac:dyDescent="0.3">
      <c r="B102" s="26" t="s">
        <v>6</v>
      </c>
      <c r="C102" s="56">
        <f>C101*C100</f>
        <v>0</v>
      </c>
      <c r="D102" s="71">
        <v>0</v>
      </c>
      <c r="E102" s="48">
        <v>0</v>
      </c>
    </row>
    <row r="103" spans="1:30" ht="14.5" thickBot="1" x14ac:dyDescent="0.35">
      <c r="B103" s="26"/>
      <c r="C103" s="49"/>
      <c r="D103" s="49"/>
      <c r="E103" s="49"/>
      <c r="F103" s="72"/>
      <c r="G103" s="50"/>
    </row>
    <row r="104" spans="1:30" x14ac:dyDescent="0.3">
      <c r="A104" s="79">
        <v>9</v>
      </c>
      <c r="B104" s="37" t="s">
        <v>88</v>
      </c>
      <c r="C104" s="38"/>
      <c r="D104" s="13"/>
      <c r="E104" s="13"/>
    </row>
    <row r="105" spans="1:30" x14ac:dyDescent="0.3">
      <c r="B105" s="51">
        <f>C110-D110</f>
        <v>0</v>
      </c>
      <c r="C105" s="40">
        <f>B105/C4</f>
        <v>0</v>
      </c>
      <c r="D105" s="13"/>
      <c r="E105" s="13"/>
    </row>
    <row r="106" spans="1:30" ht="14.5" thickBot="1" x14ac:dyDescent="0.35">
      <c r="B106" s="52">
        <f>E110</f>
        <v>0</v>
      </c>
      <c r="C106" s="53">
        <f>B106/C5</f>
        <v>0</v>
      </c>
      <c r="D106" s="13"/>
      <c r="E106" s="13"/>
    </row>
    <row r="107" spans="1:30" x14ac:dyDescent="0.3">
      <c r="B107" s="13"/>
      <c r="C107" s="13"/>
      <c r="D107" s="13"/>
      <c r="E107" s="13"/>
    </row>
    <row r="108" spans="1:30" x14ac:dyDescent="0.3">
      <c r="B108" s="26" t="s">
        <v>109</v>
      </c>
      <c r="C108" s="3"/>
      <c r="D108" s="13"/>
      <c r="E108" s="13"/>
    </row>
    <row r="109" spans="1:30" x14ac:dyDescent="0.3">
      <c r="B109" s="26" t="s">
        <v>4</v>
      </c>
      <c r="C109" s="80">
        <v>0</v>
      </c>
      <c r="D109" s="13"/>
      <c r="E109" s="61">
        <v>0</v>
      </c>
    </row>
    <row r="110" spans="1:30" x14ac:dyDescent="0.3">
      <c r="B110" s="26" t="s">
        <v>6</v>
      </c>
      <c r="C110" s="16">
        <v>0</v>
      </c>
      <c r="D110" s="71">
        <v>0</v>
      </c>
      <c r="E110" s="48">
        <f>E109*Rezerva!R3</f>
        <v>0</v>
      </c>
    </row>
    <row r="111" spans="1:30" ht="14.5" thickBot="1" x14ac:dyDescent="0.35">
      <c r="B111" s="6"/>
      <c r="C111" s="6"/>
      <c r="D111" s="6"/>
    </row>
    <row r="112" spans="1:30" ht="14.5" x14ac:dyDescent="0.35">
      <c r="A112" s="27">
        <v>10</v>
      </c>
      <c r="B112" s="167" t="s">
        <v>171</v>
      </c>
      <c r="C112" s="166"/>
      <c r="D112" s="13"/>
      <c r="E112" s="13"/>
      <c r="F112" s="13"/>
    </row>
    <row r="113" spans="1:19" x14ac:dyDescent="0.3">
      <c r="A113" s="13"/>
      <c r="B113" s="160">
        <v>0</v>
      </c>
      <c r="C113" s="161">
        <f>B113/C4</f>
        <v>0</v>
      </c>
      <c r="D113" s="13"/>
      <c r="E113" s="13"/>
      <c r="F113" s="13"/>
      <c r="H113" s="50"/>
    </row>
    <row r="114" spans="1:19" ht="14.5" thickBot="1" x14ac:dyDescent="0.35">
      <c r="B114" s="162">
        <v>0</v>
      </c>
      <c r="C114" s="163">
        <f>B114/C5</f>
        <v>0</v>
      </c>
      <c r="D114" s="13"/>
      <c r="E114" s="13"/>
      <c r="F114" s="13"/>
    </row>
    <row r="115" spans="1:19" x14ac:dyDescent="0.3">
      <c r="B115" s="13"/>
      <c r="C115" s="13"/>
      <c r="D115" s="13"/>
      <c r="E115" s="13"/>
      <c r="F115" s="13"/>
    </row>
    <row r="116" spans="1:19" x14ac:dyDescent="0.3">
      <c r="B116" s="26" t="s">
        <v>6</v>
      </c>
      <c r="C116" s="164">
        <v>0</v>
      </c>
      <c r="D116" s="165">
        <v>0</v>
      </c>
      <c r="E116" s="61">
        <v>0</v>
      </c>
      <c r="F116" s="13"/>
    </row>
    <row r="117" spans="1:19" ht="14.5" thickBot="1" x14ac:dyDescent="0.35">
      <c r="B117" s="6"/>
      <c r="C117" s="6"/>
      <c r="D117" s="6"/>
    </row>
    <row r="118" spans="1:19" x14ac:dyDescent="0.3">
      <c r="A118" s="27">
        <v>11</v>
      </c>
      <c r="B118" s="177" t="s">
        <v>179</v>
      </c>
      <c r="C118" s="166"/>
      <c r="D118" s="13"/>
      <c r="E118" s="13"/>
      <c r="H118" s="50"/>
    </row>
    <row r="119" spans="1:19" x14ac:dyDescent="0.3">
      <c r="B119" s="160">
        <f>I124-I125</f>
        <v>0</v>
      </c>
      <c r="C119" s="161">
        <f>B119/C4</f>
        <v>0</v>
      </c>
      <c r="D119" s="13"/>
      <c r="E119" s="13"/>
      <c r="H119" s="50"/>
    </row>
    <row r="120" spans="1:19" ht="14.5" thickBot="1" x14ac:dyDescent="0.35">
      <c r="B120" s="162">
        <f>I126</f>
        <v>0</v>
      </c>
      <c r="C120" s="163">
        <f>B120/C5</f>
        <v>0</v>
      </c>
      <c r="D120" s="13"/>
      <c r="E120" s="13"/>
      <c r="H120" s="50"/>
    </row>
    <row r="121" spans="1:19" x14ac:dyDescent="0.3">
      <c r="B121" s="13"/>
      <c r="E121" s="50"/>
      <c r="H121" s="50"/>
    </row>
    <row r="122" spans="1:19" x14ac:dyDescent="0.3">
      <c r="B122" s="26"/>
      <c r="C122" s="168" t="s">
        <v>173</v>
      </c>
      <c r="D122" s="168" t="s">
        <v>174</v>
      </c>
      <c r="E122" s="168" t="s">
        <v>175</v>
      </c>
      <c r="F122" s="169" t="s">
        <v>176</v>
      </c>
      <c r="G122" s="170" t="s">
        <v>177</v>
      </c>
      <c r="H122" s="170" t="s">
        <v>178</v>
      </c>
    </row>
    <row r="123" spans="1:19" x14ac:dyDescent="0.3">
      <c r="B123" s="26" t="s">
        <v>113</v>
      </c>
      <c r="C123" s="171">
        <v>0</v>
      </c>
      <c r="D123" s="171">
        <v>0</v>
      </c>
      <c r="E123" s="171">
        <v>0</v>
      </c>
      <c r="F123" s="171">
        <v>0</v>
      </c>
      <c r="G123" s="171">
        <v>0</v>
      </c>
      <c r="H123" s="171">
        <v>0</v>
      </c>
    </row>
    <row r="124" spans="1:19" x14ac:dyDescent="0.3">
      <c r="B124" s="26" t="s">
        <v>6</v>
      </c>
      <c r="C124" s="172">
        <v>0</v>
      </c>
      <c r="D124" s="172">
        <v>0</v>
      </c>
      <c r="E124" s="172">
        <v>0</v>
      </c>
      <c r="F124" s="172">
        <v>0</v>
      </c>
      <c r="G124" s="172">
        <v>0</v>
      </c>
      <c r="H124" s="172">
        <v>0</v>
      </c>
      <c r="I124" s="56">
        <f>SUM(C124:H124)</f>
        <v>0</v>
      </c>
    </row>
    <row r="125" spans="1:19" x14ac:dyDescent="0.3">
      <c r="B125" s="26" t="s">
        <v>6</v>
      </c>
      <c r="C125" s="173">
        <v>0</v>
      </c>
      <c r="D125" s="173">
        <v>0</v>
      </c>
      <c r="E125" s="173">
        <v>0</v>
      </c>
      <c r="F125" s="173">
        <v>0</v>
      </c>
      <c r="G125" s="173">
        <v>0</v>
      </c>
      <c r="H125" s="173">
        <v>0</v>
      </c>
      <c r="I125" s="174">
        <f>SUM(C125:H125)</f>
        <v>0</v>
      </c>
    </row>
    <row r="126" spans="1:19" x14ac:dyDescent="0.3">
      <c r="B126" s="26" t="s">
        <v>6</v>
      </c>
      <c r="C126" s="175">
        <v>0</v>
      </c>
      <c r="D126" s="175">
        <v>0</v>
      </c>
      <c r="E126" s="175">
        <v>0</v>
      </c>
      <c r="F126" s="175">
        <v>0</v>
      </c>
      <c r="G126" s="175">
        <v>0</v>
      </c>
      <c r="H126" s="175">
        <v>0</v>
      </c>
      <c r="I126" s="176">
        <f>SUM(C126:H126)</f>
        <v>0</v>
      </c>
    </row>
    <row r="128" spans="1:19" s="179" customFormat="1" ht="4" customHeight="1" x14ac:dyDescent="0.3">
      <c r="A128" s="178"/>
      <c r="B128" s="178"/>
      <c r="C128" s="178"/>
      <c r="D128" s="178"/>
      <c r="E128" s="178"/>
      <c r="F128" s="178"/>
      <c r="G128" s="178"/>
      <c r="H128" s="178"/>
      <c r="I128" s="178"/>
      <c r="J128" s="178"/>
      <c r="K128" s="178"/>
      <c r="L128" s="178"/>
      <c r="M128" s="178"/>
      <c r="N128" s="178"/>
      <c r="O128" s="178"/>
      <c r="P128" s="178"/>
      <c r="Q128" s="178"/>
      <c r="R128" s="178"/>
      <c r="S128" s="178"/>
    </row>
    <row r="130" spans="2:4" x14ac:dyDescent="0.3">
      <c r="B130" s="81"/>
      <c r="C130" s="82" t="s">
        <v>46</v>
      </c>
      <c r="D130" s="83" t="s">
        <v>15</v>
      </c>
    </row>
    <row r="131" spans="2:4" x14ac:dyDescent="0.3">
      <c r="B131" s="84" t="s">
        <v>47</v>
      </c>
      <c r="C131" s="85">
        <f>C30</f>
        <v>4.7619047619047616E-2</v>
      </c>
      <c r="D131" s="86">
        <f>C31</f>
        <v>4.7619047619047616E-2</v>
      </c>
    </row>
    <row r="132" spans="2:4" x14ac:dyDescent="0.3">
      <c r="B132" s="87" t="s">
        <v>48</v>
      </c>
      <c r="C132" s="88">
        <f>C38</f>
        <v>9.5238095238095233E-2</v>
      </c>
      <c r="D132" s="89">
        <f>C39</f>
        <v>9.5238095238095233E-2</v>
      </c>
    </row>
    <row r="133" spans="2:4" x14ac:dyDescent="0.3">
      <c r="B133" s="87" t="s">
        <v>69</v>
      </c>
      <c r="C133" s="88">
        <f>C51</f>
        <v>0.14285714285714285</v>
      </c>
      <c r="D133" s="89">
        <f>C52</f>
        <v>0.14285714285714285</v>
      </c>
    </row>
    <row r="134" spans="2:4" x14ac:dyDescent="0.3">
      <c r="B134" s="87" t="s">
        <v>70</v>
      </c>
      <c r="C134" s="88">
        <f>C62</f>
        <v>0.19047619047619047</v>
      </c>
      <c r="D134" s="89">
        <f>C63</f>
        <v>0.19047619047619047</v>
      </c>
    </row>
    <row r="135" spans="2:4" x14ac:dyDescent="0.3">
      <c r="B135" s="87" t="s">
        <v>71</v>
      </c>
      <c r="C135" s="88">
        <f>C69</f>
        <v>0.23809523809523808</v>
      </c>
      <c r="D135" s="89">
        <f>C70</f>
        <v>0.23809523809523808</v>
      </c>
    </row>
    <row r="136" spans="2:4" x14ac:dyDescent="0.3">
      <c r="B136" s="87" t="s">
        <v>72</v>
      </c>
      <c r="C136" s="88">
        <f>C76</f>
        <v>0.2857142857142857</v>
      </c>
      <c r="D136" s="89">
        <f>C77</f>
        <v>0.2857142857142857</v>
      </c>
    </row>
    <row r="137" spans="2:4" x14ac:dyDescent="0.3">
      <c r="B137" s="87" t="s">
        <v>92</v>
      </c>
      <c r="C137" s="88">
        <v>0</v>
      </c>
      <c r="D137" s="89">
        <f>C84</f>
        <v>0</v>
      </c>
    </row>
    <row r="138" spans="2:4" x14ac:dyDescent="0.3">
      <c r="B138" s="87" t="s">
        <v>96</v>
      </c>
      <c r="C138" s="88">
        <f>C97</f>
        <v>0</v>
      </c>
      <c r="D138" s="89">
        <f>C98</f>
        <v>0</v>
      </c>
    </row>
    <row r="139" spans="2:4" x14ac:dyDescent="0.3">
      <c r="B139" s="87" t="s">
        <v>146</v>
      </c>
      <c r="C139" s="88">
        <f>C104</f>
        <v>0</v>
      </c>
      <c r="D139" s="89">
        <f>C105</f>
        <v>0</v>
      </c>
    </row>
    <row r="140" spans="2:4" x14ac:dyDescent="0.3">
      <c r="B140" s="87" t="s">
        <v>172</v>
      </c>
      <c r="C140" s="88">
        <f>C104</f>
        <v>0</v>
      </c>
      <c r="D140" s="89">
        <f>C105</f>
        <v>0</v>
      </c>
    </row>
    <row r="141" spans="2:4" x14ac:dyDescent="0.3">
      <c r="B141" s="90" t="s">
        <v>180</v>
      </c>
      <c r="C141" s="91">
        <f>C105</f>
        <v>0</v>
      </c>
      <c r="D141" s="92">
        <f>C106</f>
        <v>0</v>
      </c>
    </row>
    <row r="142" spans="2:4" x14ac:dyDescent="0.3">
      <c r="B142" s="93" t="s">
        <v>49</v>
      </c>
    </row>
  </sheetData>
  <protectedRanges>
    <protectedRange algorithmName="SHA-512" hashValue="8zaOX8bMDAcZoAZdMH7mDc/HG/WLG8nRIHVFZXQUBY+f7fEVowED4PsiJPTnfY03sb7PZHMj2b7Cqp4NecxI3g==" saltValue="tICHwOKQXQOSjvJbTQl/xg==" spinCount="100000" sqref="C4:C5 B30:C31 B38:C39 B51:C52 B62:C63 B69:C70 B76:C77 B83:C84 B105:C106 B97:C98" name="Zamknuté oblasti heslo 12345678"/>
    <protectedRange algorithmName="SHA-512" hashValue="8zaOX8bMDAcZoAZdMH7mDc/HG/WLG8nRIHVFZXQUBY+f7fEVowED4PsiJPTnfY03sb7PZHMj2b7Cqp4NecxI3g==" saltValue="tICHwOKQXQOSjvJbTQl/xg==" spinCount="100000" sqref="B119:C120" name="Zamknuté oblasti heslo 12345678_1"/>
  </protectedRanges>
  <mergeCells count="11">
    <mergeCell ref="I86:J86"/>
    <mergeCell ref="K86:L86"/>
    <mergeCell ref="M86:N86"/>
    <mergeCell ref="C91:D91"/>
    <mergeCell ref="E91:F91"/>
    <mergeCell ref="G91:H91"/>
    <mergeCell ref="I91:J91"/>
    <mergeCell ref="K91:L91"/>
    <mergeCell ref="C86:D86"/>
    <mergeCell ref="E86:F86"/>
    <mergeCell ref="G86:H86"/>
  </mergeCells>
  <hyperlinks>
    <hyperlink ref="B29" r:id="rId1" display="1 -STŘÍBRO" xr:uid="{B0C2F8F0-81E3-4502-B246-BBB34C3FAB28}"/>
    <hyperlink ref="B37" r:id="rId2" display="2 - REVOLUT" xr:uid="{298BB22A-937B-471D-BA13-65CF55B3D7BD}"/>
    <hyperlink ref="B50" r:id="rId3" display="4 - TĚŽBA ETH" xr:uid="{D86488AE-6D51-4D1E-9FC7-C58841DB5515}"/>
    <hyperlink ref="B61" r:id="rId4" display="5 - PORTU GALLERY" xr:uid="{AA18CDF8-6B15-4B70-877D-B0E03F795AC7}"/>
    <hyperlink ref="B68" r:id="rId5" display="6 - PRÁDLOMATKIOSKY" xr:uid="{6E9C4FDA-9AE0-435C-8E5A-936B43E679E4}"/>
    <hyperlink ref="B75" r:id="rId6" display="7 - VČELIČKY" xr:uid="{E517C8E3-218D-44D4-84CE-0A35DD164D86}"/>
    <hyperlink ref="B104" r:id="rId7" xr:uid="{F87E5DF6-0DFD-4A3B-84FD-1D6C62C14208}"/>
    <hyperlink ref="B82" r:id="rId8" xr:uid="{1642373C-50D7-4F5E-876A-F9B8361B5B2B}"/>
    <hyperlink ref="B96" r:id="rId9" display="PONZIJKO" xr:uid="{985C527B-DF0F-4C99-A3DA-1928394B3DDD}"/>
  </hyperlinks>
  <pageMargins left="0.7" right="0.7" top="0.75" bottom="0.75" header="0.3" footer="0.3"/>
  <pageSetup paperSize="9" orientation="portrait" horizontalDpi="300" verticalDpi="300" r:id="rId10"/>
  <drawing r:id="rId11"/>
  <legacyDrawing r:id="rId1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83015-A40C-436F-993F-5F7752AF6100}">
  <sheetPr>
    <tabColor rgb="FF7030A0"/>
  </sheetPr>
  <dimension ref="B1:AB68"/>
  <sheetViews>
    <sheetView zoomScaleNormal="100" workbookViewId="0">
      <selection activeCell="T11" sqref="T11:U11"/>
    </sheetView>
  </sheetViews>
  <sheetFormatPr defaultRowHeight="14.5" x14ac:dyDescent="0.35"/>
  <cols>
    <col min="1" max="1" width="3.1796875" customWidth="1"/>
    <col min="2" max="2" width="19.7265625" customWidth="1"/>
    <col min="3" max="3" width="9.81640625" customWidth="1"/>
    <col min="4" max="5" width="9.453125" customWidth="1"/>
    <col min="6" max="6" width="10.453125" customWidth="1"/>
    <col min="7" max="13" width="9.453125" customWidth="1"/>
    <col min="14" max="14" width="4.1796875" customWidth="1"/>
    <col min="15" max="15" width="10.453125" customWidth="1"/>
    <col min="16" max="16" width="10" customWidth="1"/>
    <col min="17" max="17" width="9.453125" customWidth="1"/>
    <col min="18" max="18" width="8.54296875" customWidth="1"/>
    <col min="19" max="19" width="7.1796875" customWidth="1"/>
    <col min="20" max="20" width="6.54296875" customWidth="1"/>
    <col min="21" max="21" width="6.54296875" bestFit="1" customWidth="1"/>
    <col min="22" max="22" width="7.54296875" customWidth="1"/>
    <col min="23" max="23" width="7.1796875" customWidth="1"/>
    <col min="24" max="24" width="7.26953125" customWidth="1"/>
    <col min="25" max="25" width="6.81640625" customWidth="1"/>
    <col min="26" max="26" width="6.54296875" customWidth="1"/>
    <col min="27" max="27" width="4.81640625" customWidth="1"/>
    <col min="28" max="28" width="4.54296875" customWidth="1"/>
    <col min="29" max="29" width="9.453125" customWidth="1"/>
  </cols>
  <sheetData>
    <row r="1" spans="2:21" ht="15" thickBot="1" x14ac:dyDescent="0.4"/>
    <row r="2" spans="2:21" ht="16" thickBot="1" x14ac:dyDescent="0.4">
      <c r="G2" s="240">
        <f>Majetek!D15</f>
        <v>6</v>
      </c>
      <c r="H2" s="241"/>
    </row>
    <row r="3" spans="2:21" x14ac:dyDescent="0.35">
      <c r="G3" s="242" t="s">
        <v>57</v>
      </c>
      <c r="H3" s="243"/>
    </row>
    <row r="4" spans="2:21" x14ac:dyDescent="0.35">
      <c r="G4" s="244"/>
      <c r="H4" s="245"/>
    </row>
    <row r="5" spans="2:21" x14ac:dyDescent="0.35">
      <c r="G5" s="244"/>
      <c r="H5" s="245"/>
    </row>
    <row r="6" spans="2:21" x14ac:dyDescent="0.35">
      <c r="G6" s="244"/>
      <c r="H6" s="245"/>
    </row>
    <row r="7" spans="2:21" ht="15" thickBot="1" x14ac:dyDescent="0.4">
      <c r="G7" s="246"/>
      <c r="H7" s="247"/>
    </row>
    <row r="8" spans="2:21" ht="14.5" customHeight="1" x14ac:dyDescent="0.35"/>
    <row r="9" spans="2:21" ht="15" thickBot="1" x14ac:dyDescent="0.4"/>
    <row r="10" spans="2:21" ht="16" thickBot="1" x14ac:dyDescent="0.4">
      <c r="G10" s="238">
        <f>'Volný kapitál'!B8</f>
        <v>362.05</v>
      </c>
      <c r="H10" s="239"/>
    </row>
    <row r="11" spans="2:21" ht="14.5" customHeight="1" x14ac:dyDescent="0.35">
      <c r="G11" s="248" t="s">
        <v>14</v>
      </c>
      <c r="H11" s="249"/>
      <c r="J11" s="309" t="s">
        <v>87</v>
      </c>
      <c r="K11" s="310"/>
      <c r="L11" s="310"/>
      <c r="M11" s="310"/>
      <c r="N11" s="311"/>
      <c r="P11" s="297" t="s">
        <v>145</v>
      </c>
      <c r="Q11" s="298"/>
      <c r="R11" s="298"/>
      <c r="S11" s="2">
        <v>2025</v>
      </c>
      <c r="T11" s="199">
        <v>621</v>
      </c>
      <c r="U11" s="200"/>
    </row>
    <row r="12" spans="2:21" ht="15" thickBot="1" x14ac:dyDescent="0.4">
      <c r="G12" s="250"/>
      <c r="H12" s="251"/>
      <c r="J12" s="312"/>
      <c r="K12" s="313"/>
      <c r="L12" s="313"/>
      <c r="M12" s="313"/>
      <c r="N12" s="314"/>
      <c r="P12" s="299"/>
      <c r="Q12" s="300"/>
      <c r="R12" s="300"/>
      <c r="S12" s="2">
        <v>2026</v>
      </c>
      <c r="T12" s="199"/>
      <c r="U12" s="200"/>
    </row>
    <row r="13" spans="2:21" ht="14.5" customHeight="1" x14ac:dyDescent="0.35">
      <c r="B13" s="213" t="s">
        <v>12</v>
      </c>
      <c r="C13" s="1"/>
      <c r="D13" s="216" t="s">
        <v>10</v>
      </c>
      <c r="E13" s="217"/>
      <c r="F13" s="1"/>
      <c r="G13" s="222" t="s">
        <v>11</v>
      </c>
      <c r="H13" s="223"/>
      <c r="J13" s="312"/>
      <c r="K13" s="313"/>
      <c r="L13" s="313"/>
      <c r="M13" s="313"/>
      <c r="N13" s="314"/>
      <c r="P13" s="299"/>
      <c r="Q13" s="300"/>
      <c r="R13" s="300"/>
      <c r="S13" s="2">
        <v>2027</v>
      </c>
      <c r="T13" s="199"/>
      <c r="U13" s="200"/>
    </row>
    <row r="14" spans="2:21" ht="14.5" customHeight="1" x14ac:dyDescent="0.35">
      <c r="B14" s="214"/>
      <c r="C14" s="1"/>
      <c r="D14" s="218"/>
      <c r="E14" s="219"/>
      <c r="F14" s="1"/>
      <c r="G14" s="224"/>
      <c r="H14" s="223"/>
      <c r="J14" s="312"/>
      <c r="K14" s="313"/>
      <c r="L14" s="313"/>
      <c r="M14" s="313"/>
      <c r="N14" s="314"/>
      <c r="P14" s="299"/>
      <c r="Q14" s="300"/>
      <c r="R14" s="300"/>
      <c r="S14" s="2">
        <v>2028</v>
      </c>
      <c r="T14" s="199"/>
      <c r="U14" s="200"/>
    </row>
    <row r="15" spans="2:21" ht="15" customHeight="1" thickBot="1" x14ac:dyDescent="0.4">
      <c r="B15" s="215"/>
      <c r="C15" s="1"/>
      <c r="D15" s="220"/>
      <c r="E15" s="221"/>
      <c r="F15" s="1"/>
      <c r="G15" s="225"/>
      <c r="H15" s="226"/>
      <c r="J15" s="315"/>
      <c r="K15" s="316"/>
      <c r="L15" s="316"/>
      <c r="M15" s="316"/>
      <c r="N15" s="317"/>
      <c r="P15" s="301"/>
      <c r="Q15" s="302"/>
      <c r="R15" s="302"/>
      <c r="S15" s="2">
        <v>2029</v>
      </c>
      <c r="T15" s="199"/>
      <c r="U15" s="200"/>
    </row>
    <row r="16" spans="2:21" ht="16" thickBot="1" x14ac:dyDescent="0.4">
      <c r="B16" s="4">
        <f>Rezerva!B21</f>
        <v>156.99</v>
      </c>
      <c r="C16" s="1"/>
      <c r="D16" s="227">
        <f>Výdaje!B54/12*3</f>
        <v>5.25</v>
      </c>
      <c r="E16" s="228"/>
      <c r="F16" s="1"/>
      <c r="G16" s="252">
        <f>Příjmy!B31/12</f>
        <v>1.75</v>
      </c>
      <c r="H16" s="253"/>
      <c r="J16" s="303">
        <f>Aktiva!C5</f>
        <v>21</v>
      </c>
      <c r="K16" s="304"/>
      <c r="L16" s="304"/>
      <c r="M16" s="304"/>
      <c r="N16" s="305"/>
      <c r="P16" s="263">
        <f>B16+G2+J16+G10</f>
        <v>546.04</v>
      </c>
      <c r="Q16" s="264"/>
      <c r="R16" s="265"/>
    </row>
    <row r="18" spans="5:21" ht="15" thickBot="1" x14ac:dyDescent="0.4"/>
    <row r="19" spans="5:21" ht="15" customHeight="1" x14ac:dyDescent="0.35">
      <c r="I19" s="229">
        <v>0.5</v>
      </c>
      <c r="J19" s="230"/>
      <c r="K19" s="230"/>
      <c r="L19" s="230">
        <v>0.3</v>
      </c>
      <c r="M19" s="306"/>
      <c r="N19" s="230">
        <v>0.1</v>
      </c>
      <c r="O19" s="230"/>
      <c r="P19" s="230">
        <v>0.05</v>
      </c>
      <c r="Q19" s="266">
        <v>0.05</v>
      </c>
    </row>
    <row r="20" spans="5:21" x14ac:dyDescent="0.35">
      <c r="F20" t="s">
        <v>13</v>
      </c>
      <c r="I20" s="231"/>
      <c r="J20" s="232"/>
      <c r="K20" s="232"/>
      <c r="L20" s="232"/>
      <c r="M20" s="307"/>
      <c r="N20" s="232"/>
      <c r="O20" s="232"/>
      <c r="P20" s="232"/>
      <c r="Q20" s="267"/>
    </row>
    <row r="21" spans="5:21" x14ac:dyDescent="0.35">
      <c r="I21" s="231"/>
      <c r="J21" s="232"/>
      <c r="K21" s="232"/>
      <c r="L21" s="232"/>
      <c r="M21" s="307"/>
      <c r="N21" s="232"/>
      <c r="O21" s="232"/>
      <c r="P21" s="232"/>
      <c r="Q21" s="267"/>
      <c r="U21" s="1"/>
    </row>
    <row r="22" spans="5:21" ht="15" thickBot="1" x14ac:dyDescent="0.4">
      <c r="I22" s="233"/>
      <c r="J22" s="234"/>
      <c r="K22" s="234"/>
      <c r="L22" s="234"/>
      <c r="M22" s="308"/>
      <c r="N22" s="234"/>
      <c r="O22" s="234"/>
      <c r="P22" s="234"/>
      <c r="Q22" s="268"/>
    </row>
    <row r="23" spans="5:21" x14ac:dyDescent="0.35"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5:21" ht="15" thickBot="1" x14ac:dyDescent="0.4"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5:21" ht="15" customHeight="1" x14ac:dyDescent="0.35">
      <c r="E25" s="1"/>
      <c r="F25" s="1"/>
      <c r="G25" s="229">
        <v>0.25</v>
      </c>
      <c r="H25" s="230"/>
      <c r="I25" s="230">
        <v>0.25</v>
      </c>
      <c r="J25" s="230"/>
      <c r="K25" s="230">
        <v>0.2</v>
      </c>
      <c r="L25" s="230"/>
      <c r="M25" s="230">
        <v>0.1</v>
      </c>
      <c r="N25" s="230"/>
      <c r="O25" s="230">
        <v>0.05</v>
      </c>
      <c r="P25" s="230">
        <v>0.05</v>
      </c>
      <c r="Q25" s="230">
        <v>0.05</v>
      </c>
      <c r="R25" s="230">
        <v>0.02</v>
      </c>
      <c r="S25" s="230">
        <v>0.02</v>
      </c>
      <c r="T25" s="266">
        <v>0.01</v>
      </c>
      <c r="U25" s="1"/>
    </row>
    <row r="26" spans="5:21" x14ac:dyDescent="0.35">
      <c r="E26" s="1"/>
      <c r="F26" s="1"/>
      <c r="G26" s="231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67"/>
      <c r="U26" s="1"/>
    </row>
    <row r="27" spans="5:21" x14ac:dyDescent="0.35">
      <c r="E27" s="1"/>
      <c r="F27" s="1"/>
      <c r="G27" s="231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67"/>
      <c r="U27" s="1"/>
    </row>
    <row r="28" spans="5:21" ht="15" thickBot="1" x14ac:dyDescent="0.4">
      <c r="E28" s="1"/>
      <c r="F28" s="1"/>
      <c r="G28" s="233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68"/>
      <c r="U28" s="1"/>
    </row>
    <row r="29" spans="5:21" x14ac:dyDescent="0.35"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5:21" ht="15" thickBot="1" x14ac:dyDescent="0.4"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5:21" ht="15" customHeight="1" x14ac:dyDescent="0.35">
      <c r="E31" s="229">
        <v>0.25</v>
      </c>
      <c r="F31" s="230"/>
      <c r="G31" s="230">
        <v>0.2</v>
      </c>
      <c r="H31" s="230"/>
      <c r="I31" s="230">
        <v>0.15</v>
      </c>
      <c r="J31" s="230"/>
      <c r="K31" s="230">
        <v>0.15</v>
      </c>
      <c r="L31" s="230"/>
      <c r="M31" s="230">
        <v>0.1</v>
      </c>
      <c r="N31" s="230"/>
      <c r="O31" s="230">
        <v>0.05</v>
      </c>
      <c r="P31" s="230">
        <v>0.04</v>
      </c>
      <c r="Q31" s="230">
        <v>0.02</v>
      </c>
      <c r="R31" s="230">
        <v>0.01</v>
      </c>
      <c r="S31" s="230">
        <v>0.01</v>
      </c>
      <c r="T31" s="230">
        <v>0.01</v>
      </c>
      <c r="U31" s="266">
        <v>0.01</v>
      </c>
    </row>
    <row r="32" spans="5:21" x14ac:dyDescent="0.35">
      <c r="E32" s="231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67"/>
    </row>
    <row r="33" spans="4:28" x14ac:dyDescent="0.35">
      <c r="E33" s="231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67"/>
    </row>
    <row r="34" spans="4:28" ht="15" thickBot="1" x14ac:dyDescent="0.4">
      <c r="E34" s="233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68"/>
    </row>
    <row r="36" spans="4:28" ht="15" thickBot="1" x14ac:dyDescent="0.4"/>
    <row r="37" spans="4:28" ht="15" customHeight="1" x14ac:dyDescent="0.35">
      <c r="D37" s="254">
        <v>0.3</v>
      </c>
      <c r="E37" s="255"/>
      <c r="F37" s="255"/>
      <c r="G37" s="256"/>
      <c r="H37" s="235">
        <v>0.15</v>
      </c>
      <c r="I37" s="230"/>
      <c r="J37" s="230">
        <v>0.15</v>
      </c>
      <c r="K37" s="230"/>
      <c r="L37" s="230">
        <v>0.1</v>
      </c>
      <c r="M37" s="230"/>
      <c r="N37" s="230">
        <v>0.05</v>
      </c>
      <c r="O37" s="230"/>
      <c r="P37" s="230">
        <v>0.05</v>
      </c>
      <c r="Q37" s="230"/>
      <c r="R37" s="230">
        <v>0.04</v>
      </c>
      <c r="S37" s="230"/>
      <c r="T37" s="230">
        <v>0.04</v>
      </c>
      <c r="U37" s="230"/>
      <c r="V37" s="269">
        <v>0.04</v>
      </c>
      <c r="W37" s="270"/>
      <c r="X37" s="230">
        <v>0.02</v>
      </c>
      <c r="Y37" s="230">
        <v>0.02</v>
      </c>
      <c r="Z37" s="230">
        <v>0.02</v>
      </c>
      <c r="AA37" s="230">
        <v>0.01</v>
      </c>
      <c r="AB37" s="266">
        <v>0.01</v>
      </c>
    </row>
    <row r="38" spans="4:28" ht="14.5" customHeight="1" x14ac:dyDescent="0.35">
      <c r="D38" s="257"/>
      <c r="E38" s="258"/>
      <c r="F38" s="258"/>
      <c r="G38" s="259"/>
      <c r="H38" s="236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71"/>
      <c r="W38" s="272"/>
      <c r="X38" s="232"/>
      <c r="Y38" s="232"/>
      <c r="Z38" s="232"/>
      <c r="AA38" s="232"/>
      <c r="AB38" s="267"/>
    </row>
    <row r="39" spans="4:28" ht="14.5" customHeight="1" x14ac:dyDescent="0.35">
      <c r="D39" s="257"/>
      <c r="E39" s="258"/>
      <c r="F39" s="258"/>
      <c r="G39" s="259"/>
      <c r="H39" s="236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71"/>
      <c r="W39" s="272"/>
      <c r="X39" s="232"/>
      <c r="Y39" s="232"/>
      <c r="Z39" s="232"/>
      <c r="AA39" s="232"/>
      <c r="AB39" s="267"/>
    </row>
    <row r="40" spans="4:28" ht="15" customHeight="1" thickBot="1" x14ac:dyDescent="0.4">
      <c r="D40" s="260"/>
      <c r="E40" s="261"/>
      <c r="F40" s="261"/>
      <c r="G40" s="262"/>
      <c r="H40" s="237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73"/>
      <c r="W40" s="274"/>
      <c r="X40" s="234"/>
      <c r="Y40" s="234"/>
      <c r="Z40" s="234"/>
      <c r="AA40" s="234"/>
      <c r="AB40" s="268"/>
    </row>
    <row r="42" spans="4:28" ht="15" thickBot="1" x14ac:dyDescent="0.4"/>
    <row r="43" spans="4:28" x14ac:dyDescent="0.35">
      <c r="F43" s="201">
        <v>0.3</v>
      </c>
      <c r="G43" s="202"/>
      <c r="H43" s="202"/>
      <c r="I43" s="203"/>
      <c r="J43" s="210">
        <v>0.15</v>
      </c>
      <c r="K43" s="196"/>
      <c r="L43" s="196">
        <v>0.15</v>
      </c>
      <c r="M43" s="196"/>
      <c r="N43" s="196">
        <v>0.1</v>
      </c>
      <c r="O43" s="196"/>
      <c r="P43" s="196">
        <v>0.1</v>
      </c>
      <c r="Q43" s="196"/>
      <c r="R43" s="196">
        <v>0.05</v>
      </c>
      <c r="S43" s="196"/>
      <c r="T43" s="196">
        <v>0.05</v>
      </c>
      <c r="U43" s="196"/>
      <c r="V43" s="196">
        <v>0.05</v>
      </c>
      <c r="W43" s="196"/>
      <c r="X43" s="282">
        <v>0.05</v>
      </c>
      <c r="Y43" s="318"/>
    </row>
    <row r="44" spans="4:28" x14ac:dyDescent="0.35">
      <c r="F44" s="204"/>
      <c r="G44" s="205"/>
      <c r="H44" s="205"/>
      <c r="I44" s="206"/>
      <c r="J44" s="211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283"/>
      <c r="Y44" s="319"/>
    </row>
    <row r="45" spans="4:28" x14ac:dyDescent="0.35">
      <c r="F45" s="204"/>
      <c r="G45" s="205"/>
      <c r="H45" s="205"/>
      <c r="I45" s="206"/>
      <c r="J45" s="211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283"/>
      <c r="Y45" s="319"/>
    </row>
    <row r="46" spans="4:28" ht="15" thickBot="1" x14ac:dyDescent="0.4">
      <c r="F46" s="207"/>
      <c r="G46" s="208"/>
      <c r="H46" s="208"/>
      <c r="I46" s="209"/>
      <c r="J46" s="212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284"/>
      <c r="Y46" s="320"/>
    </row>
    <row r="48" spans="4:28" ht="15" thickBot="1" x14ac:dyDescent="0.4"/>
    <row r="49" spans="8:21" x14ac:dyDescent="0.35">
      <c r="H49" s="201">
        <v>0.3</v>
      </c>
      <c r="I49" s="202"/>
      <c r="J49" s="202"/>
      <c r="K49" s="203"/>
      <c r="L49" s="210">
        <v>0.2</v>
      </c>
      <c r="M49" s="196"/>
      <c r="N49" s="196">
        <v>0.15</v>
      </c>
      <c r="O49" s="196"/>
      <c r="P49" s="196">
        <v>0.15</v>
      </c>
      <c r="Q49" s="196"/>
      <c r="R49" s="196">
        <v>0.1</v>
      </c>
      <c r="S49" s="196"/>
      <c r="T49" s="196">
        <v>0.1</v>
      </c>
      <c r="U49" s="294"/>
    </row>
    <row r="50" spans="8:21" x14ac:dyDescent="0.35">
      <c r="H50" s="204"/>
      <c r="I50" s="205"/>
      <c r="J50" s="205"/>
      <c r="K50" s="206"/>
      <c r="L50" s="211"/>
      <c r="M50" s="197"/>
      <c r="N50" s="197"/>
      <c r="O50" s="197"/>
      <c r="P50" s="197"/>
      <c r="Q50" s="197"/>
      <c r="R50" s="197"/>
      <c r="S50" s="197"/>
      <c r="T50" s="197"/>
      <c r="U50" s="295"/>
    </row>
    <row r="51" spans="8:21" x14ac:dyDescent="0.35">
      <c r="H51" s="204"/>
      <c r="I51" s="205"/>
      <c r="J51" s="205"/>
      <c r="K51" s="206"/>
      <c r="L51" s="211"/>
      <c r="M51" s="197"/>
      <c r="N51" s="197"/>
      <c r="O51" s="197"/>
      <c r="P51" s="197"/>
      <c r="Q51" s="197"/>
      <c r="R51" s="197"/>
      <c r="S51" s="197"/>
      <c r="T51" s="197"/>
      <c r="U51" s="295"/>
    </row>
    <row r="52" spans="8:21" ht="15" thickBot="1" x14ac:dyDescent="0.4">
      <c r="H52" s="207"/>
      <c r="I52" s="208"/>
      <c r="J52" s="208"/>
      <c r="K52" s="209"/>
      <c r="L52" s="212"/>
      <c r="M52" s="198"/>
      <c r="N52" s="198"/>
      <c r="O52" s="198"/>
      <c r="P52" s="198"/>
      <c r="Q52" s="198"/>
      <c r="R52" s="198"/>
      <c r="S52" s="198"/>
      <c r="T52" s="198"/>
      <c r="U52" s="296"/>
    </row>
    <row r="54" spans="8:21" ht="15" thickBot="1" x14ac:dyDescent="0.4"/>
    <row r="55" spans="8:21" x14ac:dyDescent="0.35">
      <c r="I55" s="201">
        <v>0.4</v>
      </c>
      <c r="J55" s="277"/>
      <c r="K55" s="277"/>
      <c r="L55" s="210"/>
      <c r="M55" s="282">
        <v>0.3</v>
      </c>
      <c r="N55" s="210"/>
      <c r="O55" s="282">
        <v>0.3</v>
      </c>
      <c r="P55" s="285"/>
    </row>
    <row r="56" spans="8:21" x14ac:dyDescent="0.35">
      <c r="I56" s="278"/>
      <c r="J56" s="279"/>
      <c r="K56" s="279"/>
      <c r="L56" s="211"/>
      <c r="M56" s="283"/>
      <c r="N56" s="211"/>
      <c r="O56" s="283"/>
      <c r="P56" s="286"/>
    </row>
    <row r="57" spans="8:21" x14ac:dyDescent="0.35">
      <c r="I57" s="278"/>
      <c r="J57" s="279"/>
      <c r="K57" s="279"/>
      <c r="L57" s="211"/>
      <c r="M57" s="283"/>
      <c r="N57" s="211"/>
      <c r="O57" s="283"/>
      <c r="P57" s="286"/>
    </row>
    <row r="58" spans="8:21" ht="15" thickBot="1" x14ac:dyDescent="0.4">
      <c r="I58" s="280"/>
      <c r="J58" s="281"/>
      <c r="K58" s="281"/>
      <c r="L58" s="212"/>
      <c r="M58" s="284"/>
      <c r="N58" s="212"/>
      <c r="O58" s="284"/>
      <c r="P58" s="287"/>
    </row>
    <row r="60" spans="8:21" ht="15" thickBot="1" x14ac:dyDescent="0.4"/>
    <row r="61" spans="8:21" ht="14.5" customHeight="1" x14ac:dyDescent="0.35">
      <c r="I61" s="288" t="s">
        <v>150</v>
      </c>
      <c r="J61" s="289"/>
      <c r="K61" s="289"/>
      <c r="L61" s="289"/>
      <c r="M61" s="289"/>
      <c r="N61" s="290"/>
    </row>
    <row r="62" spans="8:21" x14ac:dyDescent="0.35">
      <c r="I62" s="291"/>
      <c r="J62" s="292"/>
      <c r="K62" s="292"/>
      <c r="L62" s="292"/>
      <c r="M62" s="292"/>
      <c r="N62" s="293"/>
    </row>
    <row r="63" spans="8:21" x14ac:dyDescent="0.35">
      <c r="I63" s="291"/>
      <c r="J63" s="292"/>
      <c r="K63" s="292"/>
      <c r="L63" s="292"/>
      <c r="M63" s="292"/>
      <c r="N63" s="293"/>
    </row>
    <row r="64" spans="8:21" x14ac:dyDescent="0.35">
      <c r="I64" s="291"/>
      <c r="J64" s="292"/>
      <c r="K64" s="292"/>
      <c r="L64" s="292"/>
      <c r="M64" s="292"/>
      <c r="N64" s="293"/>
    </row>
    <row r="65" spans="9:14" x14ac:dyDescent="0.35">
      <c r="I65" s="291"/>
      <c r="J65" s="292"/>
      <c r="K65" s="292"/>
      <c r="L65" s="292"/>
      <c r="M65" s="292"/>
      <c r="N65" s="293"/>
    </row>
    <row r="66" spans="9:14" x14ac:dyDescent="0.35">
      <c r="I66" s="24" t="s">
        <v>166</v>
      </c>
      <c r="J66" s="275" t="s">
        <v>165</v>
      </c>
      <c r="K66" s="275"/>
      <c r="L66" s="275"/>
      <c r="M66" s="275"/>
      <c r="N66" s="276"/>
    </row>
    <row r="67" spans="9:14" x14ac:dyDescent="0.35">
      <c r="I67" s="24" t="s">
        <v>167</v>
      </c>
      <c r="J67" s="275" t="s">
        <v>165</v>
      </c>
      <c r="K67" s="275"/>
      <c r="L67" s="275"/>
      <c r="M67" s="275"/>
      <c r="N67" s="276"/>
    </row>
    <row r="68" spans="9:14" ht="15" thickBot="1" x14ac:dyDescent="0.4">
      <c r="I68" s="25" t="s">
        <v>168</v>
      </c>
      <c r="J68" s="275" t="s">
        <v>165</v>
      </c>
      <c r="K68" s="275"/>
      <c r="L68" s="275"/>
      <c r="M68" s="275"/>
      <c r="N68" s="276"/>
    </row>
  </sheetData>
  <mergeCells count="81">
    <mergeCell ref="J67:N67"/>
    <mergeCell ref="J68:N68"/>
    <mergeCell ref="P11:R15"/>
    <mergeCell ref="Z37:Z40"/>
    <mergeCell ref="P19:P22"/>
    <mergeCell ref="Q19:Q22"/>
    <mergeCell ref="J16:N16"/>
    <mergeCell ref="I19:K22"/>
    <mergeCell ref="L19:M22"/>
    <mergeCell ref="N19:O22"/>
    <mergeCell ref="O31:O34"/>
    <mergeCell ref="J11:N15"/>
    <mergeCell ref="T43:U46"/>
    <mergeCell ref="V43:W46"/>
    <mergeCell ref="X43:Y46"/>
    <mergeCell ref="S25:S28"/>
    <mergeCell ref="J66:N66"/>
    <mergeCell ref="AB37:AB40"/>
    <mergeCell ref="AA37:AA40"/>
    <mergeCell ref="I55:L58"/>
    <mergeCell ref="M55:N58"/>
    <mergeCell ref="O55:P58"/>
    <mergeCell ref="I61:N65"/>
    <mergeCell ref="R49:S52"/>
    <mergeCell ref="T49:U52"/>
    <mergeCell ref="P43:Q46"/>
    <mergeCell ref="H49:K52"/>
    <mergeCell ref="L49:M52"/>
    <mergeCell ref="N49:O52"/>
    <mergeCell ref="X37:X40"/>
    <mergeCell ref="Y37:Y40"/>
    <mergeCell ref="P37:Q40"/>
    <mergeCell ref="P31:P34"/>
    <mergeCell ref="Q31:Q34"/>
    <mergeCell ref="R31:R34"/>
    <mergeCell ref="S31:S34"/>
    <mergeCell ref="T31:T34"/>
    <mergeCell ref="U31:U34"/>
    <mergeCell ref="V37:W40"/>
    <mergeCell ref="G10:H10"/>
    <mergeCell ref="R43:S46"/>
    <mergeCell ref="G2:H2"/>
    <mergeCell ref="G3:H7"/>
    <mergeCell ref="G11:H12"/>
    <mergeCell ref="G16:H16"/>
    <mergeCell ref="G25:H28"/>
    <mergeCell ref="I25:J28"/>
    <mergeCell ref="K25:L28"/>
    <mergeCell ref="M25:N28"/>
    <mergeCell ref="O25:O28"/>
    <mergeCell ref="G31:H34"/>
    <mergeCell ref="I31:J34"/>
    <mergeCell ref="K31:L34"/>
    <mergeCell ref="M31:N34"/>
    <mergeCell ref="D37:G40"/>
    <mergeCell ref="F43:I46"/>
    <mergeCell ref="J43:K46"/>
    <mergeCell ref="L43:M46"/>
    <mergeCell ref="N43:O46"/>
    <mergeCell ref="B13:B15"/>
    <mergeCell ref="D13:E15"/>
    <mergeCell ref="G13:H15"/>
    <mergeCell ref="D16:E16"/>
    <mergeCell ref="E31:F34"/>
    <mergeCell ref="H37:I40"/>
    <mergeCell ref="J37:K40"/>
    <mergeCell ref="L37:M40"/>
    <mergeCell ref="N37:O40"/>
    <mergeCell ref="P49:Q52"/>
    <mergeCell ref="T11:U11"/>
    <mergeCell ref="T12:U12"/>
    <mergeCell ref="T13:U13"/>
    <mergeCell ref="T14:U14"/>
    <mergeCell ref="T15:U15"/>
    <mergeCell ref="P16:R16"/>
    <mergeCell ref="R37:S40"/>
    <mergeCell ref="T37:U40"/>
    <mergeCell ref="Q25:Q28"/>
    <mergeCell ref="R25:R28"/>
    <mergeCell ref="T25:T28"/>
    <mergeCell ref="P25:P28"/>
  </mergeCells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Rezerva</vt:lpstr>
      <vt:lpstr>Výdaje</vt:lpstr>
      <vt:lpstr>Příjmy</vt:lpstr>
      <vt:lpstr>Volný kapitál</vt:lpstr>
      <vt:lpstr>Majetek</vt:lpstr>
      <vt:lpstr>Aktiva</vt:lpstr>
      <vt:lpstr>PORTFOLIO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Taurus</dc:creator>
  <cp:lastModifiedBy>Taurus</cp:lastModifiedBy>
  <dcterms:created xsi:type="dcterms:W3CDTF">2015-06-05T18:19:34Z</dcterms:created>
  <dcterms:modified xsi:type="dcterms:W3CDTF">2025-10-16T21:15:37Z</dcterms:modified>
</cp:coreProperties>
</file>